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960" windowWidth="14160" windowHeight="10050" tabRatio="574" activeTab="1"/>
  </bookViews>
  <sheets>
    <sheet name="EM6151-52 Timings from Resistor" sheetId="1" r:id="rId1"/>
    <sheet name="EM6151-52 Resistor from Timings" sheetId="2" r:id="rId2"/>
    <sheet name="Sheet1" sheetId="3" r:id="rId3"/>
  </sheets>
  <definedNames>
    <definedName name="Freq_max" localSheetId="1">'EM6151-52 Resistor from Timings'!$B$6</definedName>
    <definedName name="Freq_max">'EM6151-52 Timings from Resistor'!$B$6</definedName>
    <definedName name="Freq_min" localSheetId="1">'EM6151-52 Resistor from Timings'!$B$4</definedName>
    <definedName name="Freq_min">'EM6151-52 Timings from Resistor'!$B$4</definedName>
    <definedName name="Freq_nom" localSheetId="1">'EM6151-52 Resistor from Timings'!#REF!</definedName>
    <definedName name="Freq_nom">'EM6151-52 Timings from Resistor'!#REF!</definedName>
    <definedName name="Osc_freq" localSheetId="1">'EM6151-52 Resistor from Timings'!#REF!</definedName>
    <definedName name="Osc_freq">'EM6151-52 Timings from Resistor'!#REF!</definedName>
    <definedName name="Osc_tol" localSheetId="1">'EM6151-52 Resistor from Timings'!#REF!</definedName>
    <definedName name="Osc_tol">'EM6151-52 Timings from Resistor'!#REF!</definedName>
    <definedName name="_xlnm.Print_Area" localSheetId="1">'EM6151-52 Resistor from Timings'!$A$1:$M$47</definedName>
    <definedName name="_xlnm.Print_Area" localSheetId="0">'EM6151-52 Timings from Resistor'!$A$1:$M$47</definedName>
    <definedName name="tcw_cnt" localSheetId="1">'EM6151-52 Resistor from Timings'!#REF!</definedName>
    <definedName name="tcw_cnt">'EM6151-52 Timings from Resistor'!#REF!</definedName>
    <definedName name="Tend_cnt" localSheetId="1">'EM6151-52 Resistor from Timings'!#REF!</definedName>
    <definedName name="Tend_cnt">'EM6151-52 Timings from Resistor'!#REF!</definedName>
    <definedName name="Tow_cnt" localSheetId="1">'EM6151-52 Resistor from Timings'!#REF!</definedName>
    <definedName name="Tow_cnt">'EM6151-52 Timings from Resistor'!#REF!</definedName>
    <definedName name="tpor_cnt" localSheetId="1">'EM6151-52 Resistor from Timings'!#REF!</definedName>
    <definedName name="tpor_cnt">'EM6151-52 Timings from Resistor'!#REF!</definedName>
    <definedName name="Twdr_cnt" localSheetId="1">'EM6151-52 Resistor from Timings'!#REF!</definedName>
    <definedName name="Twdr_cnt">'EM6151-52 Timings from Resistor'!#REF!</definedName>
    <definedName name="Version" localSheetId="1">'EM6151-52 Resistor from Timings'!$B$5</definedName>
    <definedName name="Version">'EM6151-52 Timings from Resistor'!$B$5</definedName>
  </definedNames>
  <calcPr fullCalcOnLoad="1"/>
</workbook>
</file>

<file path=xl/sharedStrings.xml><?xml version="1.0" encoding="utf-8"?>
<sst xmlns="http://schemas.openxmlformats.org/spreadsheetml/2006/main" count="78" uniqueCount="35">
  <si>
    <t>TPOR</t>
  </si>
  <si>
    <t>TCW</t>
  </si>
  <si>
    <t>TOW</t>
  </si>
  <si>
    <t>TWDR</t>
  </si>
  <si>
    <t>ms</t>
  </si>
  <si>
    <t>Undetermined 1 
(Topen tolerance)</t>
  </si>
  <si>
    <t>Undetermined 2 
(Tclose tolerance)</t>
  </si>
  <si>
    <t>Open
 window
start time</t>
  </si>
  <si>
    <t>Duration of TCL 
working domain</t>
  </si>
  <si>
    <t>Delays measured from 
rising edge of RESET, or from 
falling edge of previous TCL</t>
  </si>
  <si>
    <t>Choice of Version</t>
  </si>
  <si>
    <t>Rosc</t>
  </si>
  <si>
    <t>Value of desired Rosc</t>
  </si>
  <si>
    <t>Best TCL time</t>
  </si>
  <si>
    <t>kOhm</t>
  </si>
  <si>
    <r>
      <t>TCL working domain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(TCL falling edge)</t>
    </r>
  </si>
  <si>
    <t>Value of desired TCL time</t>
  </si>
  <si>
    <t>Timings nominal</t>
  </si>
  <si>
    <t>EM6151/52 Watchdog Timings Calculator</t>
  </si>
  <si>
    <t>Min timings</t>
  </si>
  <si>
    <t>Max timings</t>
  </si>
  <si>
    <t>Nom timings</t>
  </si>
  <si>
    <t>Open window
end time</t>
  </si>
  <si>
    <t>TPOR Nominal</t>
  </si>
  <si>
    <t>V30</t>
  </si>
  <si>
    <t>V50</t>
  </si>
  <si>
    <t>V53</t>
  </si>
  <si>
    <t>V55</t>
  </si>
  <si>
    <t>Rosc (E96)</t>
  </si>
  <si>
    <t>Timings at Min Spec</t>
  </si>
  <si>
    <t>Timings at Max Spec</t>
  </si>
  <si>
    <t>TPOR at Min Spec</t>
  </si>
  <si>
    <t>TPOR at Max Spec</t>
  </si>
  <si>
    <t>Best TCL time (for E96)</t>
  </si>
  <si>
    <t>TWD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</si>
</sst>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_ * #,##0.0_ ;_ * \-#,##0.0_ ;_ * &quot;-&quot;??_ ;_ @_ "/>
    <numFmt numFmtId="181" formatCode="_ * #,##0_ ;_ * \-#,##0_ ;_ * &quot;-&quot;??_ ;_ @_ 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17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2" fontId="3" fillId="0" borderId="0" xfId="0" applyNumberFormat="1" applyFont="1" applyAlignment="1" applyProtection="1">
      <alignment/>
      <protection hidden="1"/>
    </xf>
    <xf numFmtId="173" fontId="1" fillId="0" borderId="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73" fontId="3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8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wrapText="1"/>
      <protection hidden="1"/>
    </xf>
    <xf numFmtId="2" fontId="0" fillId="0" borderId="2" xfId="0" applyNumberFormat="1" applyBorder="1" applyAlignment="1" applyProtection="1">
      <alignment horizontal="center" wrapText="1"/>
      <protection hidden="1"/>
    </xf>
    <xf numFmtId="2" fontId="0" fillId="0" borderId="3" xfId="0" applyNumberFormat="1" applyBorder="1" applyAlignment="1" applyProtection="1">
      <alignment horizontal="center" wrapText="1"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2" fontId="7" fillId="0" borderId="9" xfId="0" applyNumberFormat="1" applyFont="1" applyBorder="1" applyAlignment="1" applyProtection="1">
      <alignment horizontal="center"/>
      <protection hidden="1"/>
    </xf>
    <xf numFmtId="2" fontId="7" fillId="0" borderId="12" xfId="0" applyNumberFormat="1" applyFont="1" applyBorder="1" applyAlignment="1" applyProtection="1">
      <alignment horizontal="center"/>
      <protection hidden="1"/>
    </xf>
    <xf numFmtId="173" fontId="0" fillId="0" borderId="17" xfId="0" applyNumberFormat="1" applyBorder="1" applyAlignment="1" applyProtection="1">
      <alignment horizontal="center"/>
      <protection hidden="1"/>
    </xf>
    <xf numFmtId="0" fontId="0" fillId="0" borderId="1" xfId="0" applyFont="1" applyBorder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6600"/>
      </font>
      <fill>
        <patternFill patternType="gray125">
          <bgColor rgb="FFFF00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4675"/>
          <c:h val="0.99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'EM6151-52 Timings from Resistor'!$B$9</c:f>
              <c:strCache>
                <c:ptCount val="1"/>
                <c:pt idx="0">
                  <c:v>TPOR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'EM6151-52 Timings from Resistor'!$O$23:$O$31</c:f>
              <c:strCache/>
            </c:strRef>
          </c:cat>
          <c:val>
            <c:numRef>
              <c:f>'EM6151-52 Timings from Resistor'!$P$23:$P$31</c:f>
              <c:numCache/>
            </c:numRef>
          </c:val>
        </c:ser>
        <c:ser>
          <c:idx val="1"/>
          <c:order val="1"/>
          <c:tx>
            <c:strRef>
              <c:f>'EM6151-52 Timings from Resistor'!$C$9</c:f>
              <c:strCache>
                <c:ptCount val="1"/>
                <c:pt idx="0">
                  <c:v>TCW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cat>
            <c:strRef>
              <c:f>'EM6151-52 Timings from Resistor'!$O$23:$O$31</c:f>
              <c:strCache/>
            </c:strRef>
          </c:cat>
          <c:val>
            <c:numRef>
              <c:f>'EM6151-52 Timings from Resistor'!$Q$23:$Q$31</c:f>
              <c:numCache/>
            </c:numRef>
          </c:val>
        </c:ser>
        <c:ser>
          <c:idx val="2"/>
          <c:order val="2"/>
          <c:tx>
            <c:strRef>
              <c:f>'EM6151-52 Timings from Resistor'!$D$9</c:f>
              <c:strCache>
                <c:ptCount val="1"/>
                <c:pt idx="0">
                  <c:v>TOW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cat>
            <c:strRef>
              <c:f>'EM6151-52 Timings from Resistor'!$O$23:$O$31</c:f>
              <c:strCache/>
            </c:strRef>
          </c:cat>
          <c:val>
            <c:numRef>
              <c:f>'EM6151-52 Timings from Resistor'!$R$23:$R$31</c:f>
              <c:numCache/>
            </c:numRef>
          </c:val>
        </c:ser>
        <c:overlap val="100"/>
        <c:gapWidth val="100"/>
        <c:axId val="3813391"/>
        <c:axId val="34320520"/>
      </c:barChart>
      <c:catAx>
        <c:axId val="3813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  <c:min val="0"/>
        </c:scaling>
        <c:axPos val="b"/>
        <c:majorGridlines>
          <c:spPr>
            <a:ln w="3175">
              <a:solidFill/>
            </a:ln>
          </c:spPr>
        </c:majorGridlines>
        <c:minorGridlines/>
        <c:delete val="0"/>
        <c:numFmt formatCode="0.00" sourceLinked="0"/>
        <c:majorTickMark val="out"/>
        <c:minorTickMark val="none"/>
        <c:tickLblPos val="nextTo"/>
        <c:crossAx val="38133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225"/>
          <c:w val="0.05475"/>
          <c:h val="0.1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9"/>
          <c:w val="0.9465"/>
          <c:h val="0.9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'EM6151-52 Resistor from Timings'!$B$9</c:f>
              <c:strCache>
                <c:ptCount val="1"/>
                <c:pt idx="0">
                  <c:v>TPOR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'EM6151-52 Resistor from Timings'!$O$23:$O$31</c:f>
              <c:strCache/>
            </c:strRef>
          </c:cat>
          <c:val>
            <c:numRef>
              <c:f>'EM6151-52 Resistor from Timings'!$P$23:$P$31</c:f>
              <c:numCache/>
            </c:numRef>
          </c:val>
        </c:ser>
        <c:ser>
          <c:idx val="1"/>
          <c:order val="1"/>
          <c:tx>
            <c:strRef>
              <c:f>'EM6151-52 Resistor from Timings'!$C$9</c:f>
              <c:strCache>
                <c:ptCount val="1"/>
                <c:pt idx="0">
                  <c:v>TCW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cat>
            <c:strRef>
              <c:f>'EM6151-52 Resistor from Timings'!$O$23:$O$31</c:f>
              <c:strCache/>
            </c:strRef>
          </c:cat>
          <c:val>
            <c:numRef>
              <c:f>'EM6151-52 Resistor from Timings'!$Q$23:$Q$31</c:f>
              <c:numCache/>
            </c:numRef>
          </c:val>
        </c:ser>
        <c:ser>
          <c:idx val="2"/>
          <c:order val="2"/>
          <c:tx>
            <c:strRef>
              <c:f>'EM6151-52 Resistor from Timings'!$D$9</c:f>
              <c:strCache>
                <c:ptCount val="1"/>
                <c:pt idx="0">
                  <c:v>TOW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cat>
            <c:strRef>
              <c:f>'EM6151-52 Resistor from Timings'!$O$23:$O$31</c:f>
              <c:strCache/>
            </c:strRef>
          </c:cat>
          <c:val>
            <c:numRef>
              <c:f>'EM6151-52 Resistor from Timings'!$R$23:$R$31</c:f>
              <c:numCache/>
            </c:numRef>
          </c:val>
        </c:ser>
        <c:overlap val="100"/>
        <c:gapWidth val="100"/>
        <c:axId val="40449225"/>
        <c:axId val="28498706"/>
      </c:barChart>
      <c:catAx>
        <c:axId val="40449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auto val="1"/>
        <c:lblOffset val="100"/>
        <c:noMultiLvlLbl val="0"/>
      </c:catAx>
      <c:valAx>
        <c:axId val="28498706"/>
        <c:scaling>
          <c:orientation val="minMax"/>
        </c:scaling>
        <c:axPos val="b"/>
        <c:majorGridlines/>
        <c:minorGridlines/>
        <c:delete val="0"/>
        <c:numFmt formatCode="0.00" sourceLinked="0"/>
        <c:majorTickMark val="out"/>
        <c:minorTickMark val="none"/>
        <c:tickLblPos val="nextTo"/>
        <c:crossAx val="404492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225"/>
          <c:w val="0.05475"/>
          <c:h val="0.1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38100</xdr:rowOff>
    </xdr:from>
    <xdr:to>
      <xdr:col>12</xdr:col>
      <xdr:colOff>171450</xdr:colOff>
      <xdr:row>46</xdr:row>
      <xdr:rowOff>57150</xdr:rowOff>
    </xdr:to>
    <xdr:graphicFrame>
      <xdr:nvGraphicFramePr>
        <xdr:cNvPr id="1" name="Chart 18"/>
        <xdr:cNvGraphicFramePr/>
      </xdr:nvGraphicFramePr>
      <xdr:xfrm>
        <a:off x="38100" y="5124450"/>
        <a:ext cx="9363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466725</xdr:colOff>
      <xdr:row>0</xdr:row>
      <xdr:rowOff>838200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5248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38100</xdr:rowOff>
    </xdr:from>
    <xdr:to>
      <xdr:col>12</xdr:col>
      <xdr:colOff>180975</xdr:colOff>
      <xdr:row>46</xdr:row>
      <xdr:rowOff>57150</xdr:rowOff>
    </xdr:to>
    <xdr:graphicFrame>
      <xdr:nvGraphicFramePr>
        <xdr:cNvPr id="1" name="Chart 22"/>
        <xdr:cNvGraphicFramePr/>
      </xdr:nvGraphicFramePr>
      <xdr:xfrm>
        <a:off x="38100" y="5133975"/>
        <a:ext cx="9372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466725</xdr:colOff>
      <xdr:row>0</xdr:row>
      <xdr:rowOff>838200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5248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2.28125" style="0" bestFit="1" customWidth="1"/>
    <col min="3" max="4" width="10.00390625" style="0" customWidth="1"/>
    <col min="8" max="8" width="19.7109375" style="0" customWidth="1"/>
    <col min="9" max="9" width="13.0039062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4.140625" style="0" customWidth="1"/>
    <col min="14" max="14" width="5.28125" style="0" customWidth="1"/>
    <col min="15" max="15" width="37.140625" style="0" customWidth="1"/>
  </cols>
  <sheetData>
    <row r="1" spans="1:13" ht="68.2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8.25" customHeight="1"/>
    <row r="3" s="13" customFormat="1" ht="23.25">
      <c r="A3" s="12" t="s">
        <v>18</v>
      </c>
    </row>
    <row r="4" spans="1:17" ht="7.5" customHeight="1" thickBot="1">
      <c r="A4" s="1"/>
      <c r="B4" s="2"/>
      <c r="Q4" s="19">
        <v>30</v>
      </c>
    </row>
    <row r="5" spans="1:17" ht="16.5" thickBot="1">
      <c r="A5" s="14" t="s">
        <v>10</v>
      </c>
      <c r="B5" s="46">
        <v>53</v>
      </c>
      <c r="Q5" s="19">
        <v>50</v>
      </c>
    </row>
    <row r="6" spans="1:17" ht="4.5" customHeight="1" thickBot="1">
      <c r="A6" s="14"/>
      <c r="B6" s="15"/>
      <c r="C6" s="16"/>
      <c r="Q6" s="19">
        <v>53</v>
      </c>
    </row>
    <row r="7" spans="1:17" ht="16.5" thickBot="1">
      <c r="A7" s="14" t="s">
        <v>12</v>
      </c>
      <c r="B7" s="46">
        <v>23.2</v>
      </c>
      <c r="C7" s="17" t="s">
        <v>14</v>
      </c>
      <c r="Q7" s="19">
        <v>55</v>
      </c>
    </row>
    <row r="8" ht="13.5" thickBot="1"/>
    <row r="9" spans="1:7" ht="12.75">
      <c r="A9" s="3"/>
      <c r="B9" s="4" t="s">
        <v>0</v>
      </c>
      <c r="C9" s="5" t="s">
        <v>1</v>
      </c>
      <c r="D9" s="5" t="s">
        <v>2</v>
      </c>
      <c r="E9" s="30" t="s">
        <v>34</v>
      </c>
      <c r="F9" s="5" t="s">
        <v>3</v>
      </c>
      <c r="G9" s="6"/>
    </row>
    <row r="10" spans="1:9" ht="12.75">
      <c r="A10" s="7" t="s">
        <v>29</v>
      </c>
      <c r="B10" s="20">
        <f>IF(Version=30,B7*(0.818-1/51*POWER(1.1-LOG(B7,10),2))*0.99,IF(Version=50,B7*(0.8183-1/51*POWER(1.1-LOG(B7,10),2))*0.99*116.9/121.6,IF(Version=55,B7*(0.8165-1/51*POWER(1.1-LOG(B7,10),2))*0.99*116.9/107.5,IF(Version=53,1.2/1.5*0.25*B7*(0.818-1/51*POWER(1.1-LOG(B7,10),2))*0.99*116.9/94.9,))))*0.99</f>
        <v>4.574626036660475</v>
      </c>
      <c r="C10" s="20">
        <f>IF(Version=30,0.8*B7*(0.818-1/51*POWER(1.1-LOG(B7,10),2))*0.99,IF(Version=50,0.8*B7*(0.8183-1/51*POWER(1.1-LOG(B7,10),2))*0.99*116.9/121.6,IF(Version=55,0.8*B7*(0.8165-1/51*POWER(1.1-LOG(B7,10),2))*0.99*116.9/107.5,IF(Version=53,1.2/1.5*0.5*B7*(0.818-1/51*POWER(1.1-LOG(B7,10),2))*0.99*116.9/94.9,))))</f>
        <v>9.241668760930253</v>
      </c>
      <c r="D10" s="20">
        <f>IF(Version=30,0.4*B7*(0.818-1/51*POWER(1.1-LOG(B7,10),2))*0.99,IF(Version=50,0.4*B7*(0.8183-1/51*POWER(1.1-LOG(B7,10),2))*0.99*116.9/121.6,IF(Version=55,0.4*B7*(0.8165-1/51*POWER(1.1-LOG(B7,10),2))*0.99*116.9/107.5,IF(Version=53,1.2/1.5*1*B7*(0.818-1/51*POWER(1.1-LOG(B7,10),2))*0.99*116.9/94.9,))))</f>
        <v>18.483337521860506</v>
      </c>
      <c r="E10" s="20">
        <f>C10+D10/2</f>
        <v>18.483337521860506</v>
      </c>
      <c r="F10" s="20">
        <f>F11*0.9</f>
        <v>0.5602964060293706</v>
      </c>
      <c r="G10" s="39" t="s">
        <v>4</v>
      </c>
      <c r="I10" s="21"/>
    </row>
    <row r="11" spans="1:9" ht="12.75">
      <c r="A11" s="7" t="s">
        <v>17</v>
      </c>
      <c r="B11" s="20">
        <f>IF(Version=53,B7*0.25*1.2/1.5*116.9/94.9*(0.855+1/50*POWER(2.27-LOG(B7,10),2)),IF(Version=50,B7*116.9/121.6*(0.855+1/50*POWER(2.27-LOG(B7,10),2)),IF(Version=30,B7*(0.855+1/50*POWER(2.27-LOG(B7,10),2)),IF(Version=55,B7*116.9/107.5*(0.8545+1/50*POWER(2.27-LOG(B7,10),2))))))</f>
        <v>4.9804124980388496</v>
      </c>
      <c r="C11" s="20">
        <f>IF(Version=53,B7*0.5*1.2/1.5*116.9/94.9*(0.855+1/50*POWER(2.27-LOG(B7,10),2)),IF(Version=50,0.8*B7*116.9/121.6*(0.855+1/50*POWER(2.27-LOG(B7,10),2)),IF(Version=30,0.8*B7*(0.855+1/50*POWER(2.27-LOG(B7,10),2)),IF(Version=55,0.8*B7*116.9/107.5*(0.8545+1/50*POWER(2.27-LOG(B7,10),2))))))</f>
        <v>9.960824996077699</v>
      </c>
      <c r="D11" s="20">
        <f>IF(Version=53,B7*1.2/1.5*116.9/94.9*(0.855+1/50*POWER(2.27-LOG(B7,10),2)),IF(Version=50,0.4*B7*116.9/121.6*(0.855+1/50*POWER(2.27-LOG(B7,10),2)),IF(Version=30,0.4*B7*(0.855+1/50*POWER(2.27-LOG(B7,10),2)),IF(Version=55,0.4*B7*116.9/107.5*(0.8545+1/50*POWER(2.27-LOG(B7,10),2))))))</f>
        <v>19.921649992155398</v>
      </c>
      <c r="E11" s="20">
        <f>C11+D11/2</f>
        <v>19.921649992155398</v>
      </c>
      <c r="F11" s="20">
        <f>B11/IF(Version=53,40/5,40)</f>
        <v>0.6225515622548562</v>
      </c>
      <c r="G11" s="39" t="s">
        <v>4</v>
      </c>
      <c r="I11" s="21"/>
    </row>
    <row r="12" spans="1:9" ht="12.75">
      <c r="A12" s="7" t="s">
        <v>30</v>
      </c>
      <c r="B12" s="20">
        <f>IF(Version=30,B7*(0.9075+1/16*POWER(2-LOG(B7,10),2))*1.01,IF(Version=50,B7*(0.9075+1/16*POWER(2-LOG(B7,10),2))*1.01*116.9/121.6,IF(Version=55,B7*(0.9075+1/16*POWER(2-LOG(B7,10),2))*1.01*116.9/107.5,IF(Version=53,B7*0.25*(0.9075+1/16*POWER(2-LOG(B7,10),2))*1.01*116.9/94.9*1.2/1.5))))*1.01</f>
        <v>5.437931117689768</v>
      </c>
      <c r="C12" s="20">
        <f>IF(Version=30,0.8*B7*(0.9075+1/16*POWER(2-LOG(B7,10),2))*1.01,IF(Version=50,0.8*B7*(0.9075+1/16*POWER(2-LOG(B7,10),2))*1.01*116.9/121.6,IF(Version=55,0.8*B7*(0.9075+1/16*POWER(2-LOG(B7,10),2))*1.01*116.9/107.5,IF(Version=53,B7*0.5*(0.9075+1/16*POWER(2-LOG(B7,10),2))*1.01*116.9/94.9*1.2/1.5))))</f>
        <v>10.768180431068847</v>
      </c>
      <c r="D12" s="20">
        <f>IF(Version=30,0.4*B7*(0.9075+1/16*POWER(2-LOG(B7,10),2))*1.01,IF(Version=50,0.4*B7*(0.9075+1/16*POWER(2-LOG(B7,10),2))*1.01*116.9/121.6,IF(Version=55,0.4*B7*(0.9075+1/16*POWER(2-LOG(B7,10),2))*1.01*116.9/107.5,IF(Version=53,B7*1*(0.9075+1/16*POWER(2-LOG(B7,10),2))*1.01*116.9/94.9*1.2/1.5))))</f>
        <v>21.536360862137695</v>
      </c>
      <c r="E12" s="20">
        <f>C12+D12/2</f>
        <v>21.536360862137695</v>
      </c>
      <c r="F12" s="20">
        <f>F11*1.1</f>
        <v>0.6848067184803419</v>
      </c>
      <c r="G12" s="39" t="s">
        <v>4</v>
      </c>
      <c r="I12" s="21"/>
    </row>
    <row r="13" spans="1:9" ht="26.25" customHeight="1">
      <c r="A13" s="8" t="s">
        <v>5</v>
      </c>
      <c r="B13" s="23"/>
      <c r="C13" s="23">
        <f>MIN(C10:C12)+MIN(D10:D12)</f>
        <v>27.72500628279076</v>
      </c>
      <c r="D13" s="23">
        <f>MAX(C10:C12)+MAX(D10:D12)-MIN(C10:C12)-MIN(D10:D12)</f>
        <v>4.579535010415782</v>
      </c>
      <c r="E13" s="23"/>
      <c r="F13" s="23"/>
      <c r="G13" s="39" t="s">
        <v>4</v>
      </c>
      <c r="I13" s="21"/>
    </row>
    <row r="14" spans="1:9" ht="26.25" customHeight="1">
      <c r="A14" s="8" t="s">
        <v>6</v>
      </c>
      <c r="B14" s="23"/>
      <c r="C14" s="23">
        <f>MIN(C10:C12)</f>
        <v>9.241668760930253</v>
      </c>
      <c r="D14" s="23">
        <f>MAX(C10:C12)-MIN(C10:C12)</f>
        <v>1.5265116701385946</v>
      </c>
      <c r="E14" s="23"/>
      <c r="F14" s="23"/>
      <c r="G14" s="39" t="s">
        <v>4</v>
      </c>
      <c r="I14" s="21"/>
    </row>
    <row r="15" spans="1:9" ht="27.75" customHeight="1" thickBot="1">
      <c r="A15" s="9" t="s">
        <v>8</v>
      </c>
      <c r="B15" s="24"/>
      <c r="C15" s="24">
        <f>MAX(C10:C12)</f>
        <v>10.768180431068847</v>
      </c>
      <c r="D15" s="24">
        <f>MIN(C10:C12)+MIN(D10:D12)-MAX(C10:C12)</f>
        <v>16.95682585172191</v>
      </c>
      <c r="E15" s="24"/>
      <c r="F15" s="24"/>
      <c r="G15" s="40" t="s">
        <v>4</v>
      </c>
      <c r="I15" s="21"/>
    </row>
    <row r="16" spans="2:9" ht="13.5" thickBot="1">
      <c r="B16" s="21"/>
      <c r="C16" s="25"/>
      <c r="D16" s="25"/>
      <c r="E16" s="25"/>
      <c r="F16" s="21"/>
      <c r="G16" s="21"/>
      <c r="H16" s="21"/>
      <c r="I16" s="21"/>
    </row>
    <row r="17" spans="1:9" ht="40.5" customHeight="1" thickBot="1">
      <c r="A17" s="10" t="s">
        <v>9</v>
      </c>
      <c r="B17" s="51"/>
      <c r="C17" s="52" t="s">
        <v>7</v>
      </c>
      <c r="D17" s="53" t="s">
        <v>22</v>
      </c>
      <c r="E17" s="26"/>
      <c r="F17" s="21"/>
      <c r="G17" s="21"/>
      <c r="H17" s="21"/>
      <c r="I17" s="21"/>
    </row>
    <row r="18" spans="1:9" ht="12.75">
      <c r="A18" s="47" t="s">
        <v>19</v>
      </c>
      <c r="B18" s="49"/>
      <c r="C18" s="20">
        <f>C10</f>
        <v>9.241668760930253</v>
      </c>
      <c r="D18" s="50">
        <f>C10+D10</f>
        <v>27.72500628279076</v>
      </c>
      <c r="E18" s="25"/>
      <c r="F18" s="21"/>
      <c r="G18" s="21"/>
      <c r="H18" s="21"/>
      <c r="I18" s="21"/>
    </row>
    <row r="19" spans="1:9" ht="12.75">
      <c r="A19" s="48" t="s">
        <v>21</v>
      </c>
      <c r="B19" s="49"/>
      <c r="C19" s="23">
        <f>C11</f>
        <v>9.960824996077699</v>
      </c>
      <c r="D19" s="50">
        <f>C11+D11</f>
        <v>29.8824749882331</v>
      </c>
      <c r="E19" s="25"/>
      <c r="F19" s="21"/>
      <c r="G19" s="21"/>
      <c r="H19" s="21"/>
      <c r="I19" s="21"/>
    </row>
    <row r="20" spans="1:9" ht="12.75">
      <c r="A20" s="48" t="s">
        <v>20</v>
      </c>
      <c r="B20" s="49"/>
      <c r="C20" s="23">
        <f>C12</f>
        <v>10.768180431068847</v>
      </c>
      <c r="D20" s="54">
        <f>C12+D12</f>
        <v>32.30454129320654</v>
      </c>
      <c r="E20" s="25"/>
      <c r="F20" s="21"/>
      <c r="G20" s="21"/>
      <c r="H20" s="21"/>
      <c r="I20" s="21"/>
    </row>
    <row r="21" spans="1:10" ht="18.75" customHeight="1" thickBot="1">
      <c r="A21" s="18" t="s">
        <v>15</v>
      </c>
      <c r="B21" s="55"/>
      <c r="C21" s="56">
        <f>MAX(C18:C20)</f>
        <v>10.768180431068847</v>
      </c>
      <c r="D21" s="57">
        <f>MIN(D18:D20)</f>
        <v>27.72500628279076</v>
      </c>
      <c r="E21" s="25"/>
      <c r="F21" s="21"/>
      <c r="G21" s="21"/>
      <c r="H21" s="27" t="s">
        <v>13</v>
      </c>
      <c r="I21" s="28">
        <f>C15+D15/2</f>
        <v>19.2465933569298</v>
      </c>
      <c r="J21" s="11" t="s">
        <v>4</v>
      </c>
    </row>
    <row r="22" spans="15:21" ht="12.75">
      <c r="O22" s="21"/>
      <c r="P22" s="21"/>
      <c r="Q22" s="21"/>
      <c r="R22" s="21"/>
      <c r="S22" s="21"/>
      <c r="T22" s="21"/>
      <c r="U22" s="21"/>
    </row>
    <row r="23" spans="14:21" ht="12.75">
      <c r="N23" s="37"/>
      <c r="O23" s="31" t="str">
        <f>A10</f>
        <v>Timings at Min Spec</v>
      </c>
      <c r="P23" s="31"/>
      <c r="Q23" s="33">
        <f>C10</f>
        <v>9.241668760930253</v>
      </c>
      <c r="R23" s="33">
        <f>D10</f>
        <v>18.483337521860506</v>
      </c>
      <c r="S23" s="21"/>
      <c r="T23" s="21"/>
      <c r="U23" s="21"/>
    </row>
    <row r="24" spans="14:21" ht="12.75">
      <c r="N24" s="37"/>
      <c r="O24" s="31" t="s">
        <v>31</v>
      </c>
      <c r="P24" s="33">
        <f>B10</f>
        <v>4.574626036660475</v>
      </c>
      <c r="Q24" s="31"/>
      <c r="R24" s="31"/>
      <c r="S24" s="21"/>
      <c r="T24" s="21"/>
      <c r="U24" s="21"/>
    </row>
    <row r="25" spans="14:21" ht="12.75">
      <c r="N25" s="37"/>
      <c r="O25" s="31" t="str">
        <f>A11</f>
        <v>Timings nominal</v>
      </c>
      <c r="P25" s="31"/>
      <c r="Q25" s="33">
        <f>C11</f>
        <v>9.960824996077699</v>
      </c>
      <c r="R25" s="33">
        <f>D11</f>
        <v>19.921649992155398</v>
      </c>
      <c r="S25" s="21"/>
      <c r="T25" s="21"/>
      <c r="U25" s="21"/>
    </row>
    <row r="26" spans="14:21" ht="12.75">
      <c r="N26" s="37"/>
      <c r="O26" s="31" t="s">
        <v>23</v>
      </c>
      <c r="P26" s="33">
        <f>B11</f>
        <v>4.9804124980388496</v>
      </c>
      <c r="Q26" s="31"/>
      <c r="R26" s="31"/>
      <c r="S26" s="21"/>
      <c r="T26" s="21"/>
      <c r="U26" s="21"/>
    </row>
    <row r="27" spans="14:21" ht="12.75">
      <c r="N27" s="37"/>
      <c r="O27" s="31" t="str">
        <f>A12</f>
        <v>Timings at Max Spec</v>
      </c>
      <c r="P27" s="31"/>
      <c r="Q27" s="33">
        <f>C12</f>
        <v>10.768180431068847</v>
      </c>
      <c r="R27" s="33">
        <f>D12</f>
        <v>21.536360862137695</v>
      </c>
      <c r="S27" s="21"/>
      <c r="T27" s="21"/>
      <c r="U27" s="21"/>
    </row>
    <row r="28" spans="14:21" ht="12.75">
      <c r="N28" s="37"/>
      <c r="O28" s="31" t="s">
        <v>32</v>
      </c>
      <c r="P28" s="33">
        <f>B12</f>
        <v>5.437931117689768</v>
      </c>
      <c r="Q28" s="31"/>
      <c r="R28" s="31"/>
      <c r="S28" s="21"/>
      <c r="T28" s="21"/>
      <c r="U28" s="21"/>
    </row>
    <row r="29" spans="14:21" ht="12.75">
      <c r="N29" s="37"/>
      <c r="O29" s="31" t="str">
        <f>A13</f>
        <v>Undetermined 1 
(Topen tolerance)</v>
      </c>
      <c r="P29" s="31"/>
      <c r="Q29" s="33">
        <f aca="true" t="shared" si="0" ref="Q29:R31">C13</f>
        <v>27.72500628279076</v>
      </c>
      <c r="R29" s="33">
        <f t="shared" si="0"/>
        <v>4.579535010415782</v>
      </c>
      <c r="S29" s="21"/>
      <c r="T29" s="21"/>
      <c r="U29" s="21"/>
    </row>
    <row r="30" spans="14:21" ht="12.75">
      <c r="N30" s="37"/>
      <c r="O30" s="31" t="str">
        <f>A14</f>
        <v>Undetermined 2 
(Tclose tolerance)</v>
      </c>
      <c r="P30" s="31"/>
      <c r="Q30" s="33">
        <f t="shared" si="0"/>
        <v>9.241668760930253</v>
      </c>
      <c r="R30" s="33">
        <f t="shared" si="0"/>
        <v>1.5265116701385946</v>
      </c>
      <c r="S30" s="21"/>
      <c r="T30" s="21"/>
      <c r="U30" s="21"/>
    </row>
    <row r="31" spans="14:21" ht="12.75">
      <c r="N31" s="37"/>
      <c r="O31" s="31" t="str">
        <f>A15</f>
        <v>Duration of TCL 
working domain</v>
      </c>
      <c r="P31" s="31"/>
      <c r="Q31" s="33">
        <f t="shared" si="0"/>
        <v>10.768180431068847</v>
      </c>
      <c r="R31" s="33">
        <f t="shared" si="0"/>
        <v>16.95682585172191</v>
      </c>
      <c r="S31" s="21"/>
      <c r="T31" s="21"/>
      <c r="U31" s="21"/>
    </row>
    <row r="32" spans="14:21" ht="12.75">
      <c r="N32" s="37"/>
      <c r="O32" s="31"/>
      <c r="P32" s="31"/>
      <c r="Q32" s="21"/>
      <c r="R32" s="21"/>
      <c r="S32" s="21"/>
      <c r="T32" s="21"/>
      <c r="U32" s="21"/>
    </row>
    <row r="33" spans="15:21" ht="12.75">
      <c r="O33" s="21"/>
      <c r="P33" s="21"/>
      <c r="Q33" s="21"/>
      <c r="R33" s="21"/>
      <c r="S33" s="21"/>
      <c r="T33" s="21"/>
      <c r="U33" s="21"/>
    </row>
    <row r="34" spans="15:21" ht="12.75">
      <c r="O34" s="21"/>
      <c r="P34" s="21"/>
      <c r="Q34" s="21"/>
      <c r="R34" s="21"/>
      <c r="S34" s="21"/>
      <c r="T34" s="21"/>
      <c r="U34" s="21"/>
    </row>
    <row r="35" spans="15:21" ht="12.75">
      <c r="O35" s="21"/>
      <c r="P35" s="21"/>
      <c r="Q35" s="21"/>
      <c r="R35" s="21"/>
      <c r="S35" s="21"/>
      <c r="T35" s="21"/>
      <c r="U35" s="21"/>
    </row>
    <row r="36" spans="15:21" ht="12.75">
      <c r="O36" s="21"/>
      <c r="P36" s="21"/>
      <c r="Q36" s="21"/>
      <c r="R36" s="21"/>
      <c r="S36" s="21"/>
      <c r="T36" s="21"/>
      <c r="U36" s="21"/>
    </row>
    <row r="37" spans="15:21" ht="12.75">
      <c r="O37" s="21"/>
      <c r="P37" s="21"/>
      <c r="Q37" s="21"/>
      <c r="R37" s="21"/>
      <c r="S37" s="21"/>
      <c r="T37" s="21"/>
      <c r="U37" s="21"/>
    </row>
    <row r="38" spans="15:21" ht="12.75">
      <c r="O38" s="21"/>
      <c r="P38" s="21"/>
      <c r="Q38" s="21"/>
      <c r="R38" s="21"/>
      <c r="S38" s="21"/>
      <c r="T38" s="21"/>
      <c r="U38" s="21"/>
    </row>
    <row r="39" spans="15:21" ht="12.75">
      <c r="O39" s="21"/>
      <c r="P39" s="21"/>
      <c r="Q39" s="21"/>
      <c r="R39" s="21"/>
      <c r="S39" s="21"/>
      <c r="T39" s="21"/>
      <c r="U39" s="21"/>
    </row>
    <row r="40" spans="15:21" ht="12.75">
      <c r="O40" s="21"/>
      <c r="P40" s="21"/>
      <c r="Q40" s="21"/>
      <c r="R40" s="21"/>
      <c r="S40" s="21"/>
      <c r="T40" s="21"/>
      <c r="U40" s="21"/>
    </row>
    <row r="41" spans="15:21" ht="12.75">
      <c r="O41" s="21"/>
      <c r="P41" s="21"/>
      <c r="Q41" s="21"/>
      <c r="R41" s="21"/>
      <c r="S41" s="21"/>
      <c r="T41" s="21"/>
      <c r="U41" s="21"/>
    </row>
    <row r="42" spans="15:21" ht="12.75">
      <c r="O42" s="21"/>
      <c r="P42" s="21"/>
      <c r="Q42" s="21"/>
      <c r="R42" s="21"/>
      <c r="S42" s="21"/>
      <c r="T42" s="21"/>
      <c r="U42" s="21"/>
    </row>
    <row r="43" spans="15:21" ht="12.75">
      <c r="O43" s="21"/>
      <c r="P43" s="21"/>
      <c r="Q43" s="21"/>
      <c r="R43" s="21"/>
      <c r="S43" s="21"/>
      <c r="T43" s="21"/>
      <c r="U43" s="21"/>
    </row>
    <row r="44" spans="15:21" ht="12.75">
      <c r="O44" s="21"/>
      <c r="P44" s="21"/>
      <c r="Q44" s="21"/>
      <c r="R44" s="21"/>
      <c r="S44" s="21"/>
      <c r="T44" s="21"/>
      <c r="U44" s="21"/>
    </row>
    <row r="45" spans="15:21" ht="12.75">
      <c r="O45" s="21"/>
      <c r="P45" s="21"/>
      <c r="Q45" s="21"/>
      <c r="R45" s="21"/>
      <c r="S45" s="21"/>
      <c r="T45" s="21"/>
      <c r="U45" s="21"/>
    </row>
    <row r="46" spans="15:21" ht="12.75">
      <c r="O46" s="21"/>
      <c r="P46" s="21"/>
      <c r="Q46" s="21"/>
      <c r="R46" s="21"/>
      <c r="S46" s="21"/>
      <c r="T46" s="21"/>
      <c r="U46" s="21"/>
    </row>
  </sheetData>
  <sheetProtection password="C750" sheet="1" objects="1" scenarios="1"/>
  <dataValidations count="2">
    <dataValidation type="list" allowBlank="1" showInputMessage="1" showErrorMessage="1" sqref="B5">
      <formula1>$Q$4:$Q$7</formula1>
    </dataValidation>
    <dataValidation type="decimal" allowBlank="1" showInputMessage="1" showErrorMessage="1" errorTitle="Illegal Value Resistor" error="The value of the resistor has to be between &#10;10kOhm to 1MOhm" sqref="B7">
      <formula1>10</formula1>
      <formula2>1000</formula2>
    </dataValidation>
  </dataValidations>
  <printOptions/>
  <pageMargins left="0.75" right="0.75" top="0.33" bottom="0.34" header="0.26" footer="0.16"/>
  <pageSetup fitToHeight="1" fitToWidth="1" horizontalDpi="600" verticalDpi="600" orientation="landscape" paperSize="9" scale="76" r:id="rId2"/>
  <headerFooter alignWithMargins="0">
    <oddFooter>&amp;LEM Microelectronic - Marin SA - Version 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90" zoomScaleNormal="90" workbookViewId="0" topLeftCell="A3">
      <selection activeCell="E12" sqref="E12"/>
    </sheetView>
  </sheetViews>
  <sheetFormatPr defaultColWidth="9.140625" defaultRowHeight="12.75"/>
  <cols>
    <col min="1" max="1" width="30.7109375" style="0" customWidth="1"/>
    <col min="2" max="2" width="12.28125" style="0" bestFit="1" customWidth="1"/>
    <col min="3" max="4" width="10.00390625" style="0" customWidth="1"/>
    <col min="8" max="8" width="22.28125" style="0" customWidth="1"/>
    <col min="9" max="9" width="12.7109375" style="0" customWidth="1"/>
    <col min="10" max="10" width="9.57421875" style="0" customWidth="1"/>
    <col min="11" max="12" width="1.7109375" style="0" customWidth="1"/>
    <col min="13" max="13" width="4.28125" style="0" customWidth="1"/>
    <col min="14" max="14" width="5.28125" style="0" customWidth="1"/>
  </cols>
  <sheetData>
    <row r="1" spans="1:13" ht="68.2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8.25" customHeight="1"/>
    <row r="3" s="13" customFormat="1" ht="23.25">
      <c r="A3" s="12" t="s">
        <v>18</v>
      </c>
    </row>
    <row r="4" spans="1:17" ht="7.5" customHeight="1" thickBot="1">
      <c r="A4" s="1"/>
      <c r="B4" s="2"/>
      <c r="Q4" s="19">
        <v>30</v>
      </c>
    </row>
    <row r="5" spans="1:17" ht="16.5" thickBot="1">
      <c r="A5" s="14" t="s">
        <v>10</v>
      </c>
      <c r="B5" s="46">
        <v>30</v>
      </c>
      <c r="Q5" s="19">
        <v>50</v>
      </c>
    </row>
    <row r="6" spans="1:17" ht="4.5" customHeight="1" thickBot="1">
      <c r="A6" s="14"/>
      <c r="B6" s="15">
        <v>9</v>
      </c>
      <c r="C6" s="16"/>
      <c r="Q6" s="19">
        <v>53</v>
      </c>
    </row>
    <row r="7" spans="1:17" ht="16.5" thickBot="1">
      <c r="A7" s="14" t="s">
        <v>16</v>
      </c>
      <c r="B7" s="46">
        <v>100</v>
      </c>
      <c r="C7" s="17" t="s">
        <v>4</v>
      </c>
      <c r="Q7" s="19">
        <v>55</v>
      </c>
    </row>
    <row r="8" ht="13.5" thickBot="1"/>
    <row r="9" spans="1:14" ht="12.75">
      <c r="A9" s="3"/>
      <c r="B9" s="29" t="s">
        <v>0</v>
      </c>
      <c r="C9" s="30" t="s">
        <v>1</v>
      </c>
      <c r="D9" s="30" t="s">
        <v>2</v>
      </c>
      <c r="E9" s="30" t="s">
        <v>34</v>
      </c>
      <c r="F9" s="30" t="s">
        <v>3</v>
      </c>
      <c r="G9" s="41"/>
      <c r="I9" s="21"/>
      <c r="J9" s="21"/>
      <c r="K9" s="21"/>
      <c r="L9" s="21"/>
      <c r="M9" s="21"/>
      <c r="N9" s="21"/>
    </row>
    <row r="10" spans="1:14" ht="12.75">
      <c r="A10" s="7" t="s">
        <v>29</v>
      </c>
      <c r="B10" s="20">
        <f>IF(Version=30,I17*(0.818-1/51*POWER(1.1-LOG(I17,10),2))*0.99,IF(Version=50,I17*(0.8183-1/51*POWER(1.1-LOG(I17,10),2))*0.99*116.9/121.6,IF(Version=55,I17*(0.8165-1/51*POWER(1.1-LOG(I17,10),2))*0.99*116.9/107.5,IF(Version=53,1.2/1.5*0.25*I17*(0.818-1/51*POWER(1.1-LOG(I17,10),2))*0.99*116.9/94.9,))))*0.99</f>
        <v>92.46122252026967</v>
      </c>
      <c r="C10" s="20">
        <f>IF(Version=30,0.8*I17*(0.818-1/51*POWER(1.1-LOG(I17,10),2))*0.99,IF(Version=50,0.8*I17*(0.8183-1/51*POWER(1.1-LOG(I17,10),2))*0.99*116.9/121.6,IF(Version=55,0.8*I17*(0.8165-1/51*POWER(1.1-LOG(I17,10),2))*0.99*116.9/107.5,IF(Version=53,1.2/1.5*0.5*I17*(0.818-1/51*POWER(1.1-LOG(I17,10),2))*0.99*116.9/94.9,))))</f>
        <v>74.71613941031893</v>
      </c>
      <c r="D10" s="20">
        <f>IF(Version=30,0.4*I17*(0.818-1/51*POWER(1.1-LOG(I17,10),2))*0.99,IF(Version=50,0.4*I17*(0.8183-1/51*POWER(1.1-LOG(I17,10),2))*0.99*116.9/121.6,IF(Version=55,0.4*I17*(0.8165-1/51*POWER(1.1-LOG(I17,10),2))*0.99*116.9/107.5,IF(Version=53,1.2/1.5*1*I17*(0.818-1/51*POWER(1.1-LOG(I17,10),2))*0.99*116.9/94.9,))))</f>
        <v>37.358069705159465</v>
      </c>
      <c r="E10" s="20">
        <f>C10+D10/2</f>
        <v>93.39517426289866</v>
      </c>
      <c r="F10" s="20">
        <f>F11*0.9</f>
        <v>2.272109214242443</v>
      </c>
      <c r="G10" s="39" t="s">
        <v>4</v>
      </c>
      <c r="I10" s="21"/>
      <c r="J10" s="22"/>
      <c r="K10" s="22"/>
      <c r="L10" s="21"/>
      <c r="M10" s="21"/>
      <c r="N10" s="21"/>
    </row>
    <row r="11" spans="1:14" ht="12.75">
      <c r="A11" s="7" t="s">
        <v>17</v>
      </c>
      <c r="B11" s="20">
        <f>IF(Version=53,I17*0.25*1.2/1.5*116.9/94.9*(0.855+1/50*POWER(2.27-LOG(I17,10),2)),IF(Version=50,I17*116.9/121.6*(0.855+1/50*POWER(2.27-LOG(I17,10),2)),IF(Version=30,I17*(0.855+1/50*POWER(2.27-LOG(I17,10),2)),IF(Version=55,I17*116.9/107.5*(0.8545+1/50*POWER(2.27-LOG(I17,10),2))))))</f>
        <v>100.98263174410856</v>
      </c>
      <c r="C11" s="20">
        <f>IF(Version=53,I17*0.5*1.2/1.5*116.9/94.9*(0.855+1/50*POWER(2.27-LOG(I17,10),2)),IF(Version=50,0.8*I17*116.9/121.6*(0.855+1/50*POWER(2.27-LOG(I17,10),2)),IF(Version=30,0.8*I17*(0.855+1/50*POWER(2.27-LOG(I17,10),2)),IF(Version=55,0.8*I17*116.9/107.5*(0.8545+1/50*POWER(2.27-LOG(I17,10),2))))))</f>
        <v>80.78610539528685</v>
      </c>
      <c r="D11" s="20">
        <f>IF(Version=53,I17*1.2/1.5*116.9/94.9*(0.855+1/50*POWER(2.27-LOG(I17,10),2)),IF(Version=50,0.4*I17*116.9/121.6*(0.855+1/50*POWER(2.27-LOG(I17,10),2)),IF(Version=30,0.4*I17*(0.855+1/50*POWER(2.27-LOG(I17,10),2)),IF(Version=55,0.4*I17*116.9/107.5*(0.8545+1/50*POWER(2.27-LOG(I17,10),2))))))</f>
        <v>40.39305269764343</v>
      </c>
      <c r="E11" s="20">
        <f>C11+D11/2</f>
        <v>100.98263174410857</v>
      </c>
      <c r="F11" s="20">
        <f>B11/IF(Version=53,40/5,40)</f>
        <v>2.524565793602714</v>
      </c>
      <c r="G11" s="39" t="s">
        <v>4</v>
      </c>
      <c r="I11" s="21"/>
      <c r="J11" s="21"/>
      <c r="K11" s="21"/>
      <c r="L11" s="21"/>
      <c r="M11" s="21"/>
      <c r="N11" s="21"/>
    </row>
    <row r="12" spans="1:14" ht="12.75">
      <c r="A12" s="7" t="s">
        <v>30</v>
      </c>
      <c r="B12" s="20">
        <f>IF(Version=30,I17*(0.9075+1/16*POWER(2-LOG(I17,10),2))*1.01,IF(Version=50,I17*(0.9075+1/16*POWER(2-LOG(I17,10),2))*1.01*116.9/121.6,IF(Version=55,I17*(0.9075+1/16*POWER(2-LOG(I17,10),2))*1.01*116.9/107.5,IF(Version=53,I17*0.25*(0.9075+1/16*POWER(2-LOG(I17,10),2))*1.01*116.9/94.9*1.2/1.5))))*1.01</f>
        <v>109.27628124100406</v>
      </c>
      <c r="C12" s="20">
        <f>IF(Version=30,0.8*I17*(0.9075+1/16*POWER(2-LOG(I17,10),2))*1.01,IF(Version=50,0.8*I17*(0.9075+1/16*POWER(2-LOG(I17,10),2))*1.01*116.9/121.6,IF(Version=55,0.8*I17*(0.9075+1/16*POWER(2-LOG(I17,10),2))*1.01*116.9/107.5,IF(Version=53,I17*0.5*(0.9075+1/16*POWER(2-LOG(I17,10),2))*1.01*116.9/94.9*1.2/1.5))))</f>
        <v>86.5554702899042</v>
      </c>
      <c r="D12" s="20">
        <f>IF(Version=30,0.4*I17*(0.9075+1/16*POWER(2-LOG(I17,10),2))*1.01,IF(Version=50,0.4*I17*(0.9075+1/16*POWER(2-LOG(I17,10),2))*1.01*116.9/121.6,IF(Version=55,0.4*I17*(0.9075+1/16*POWER(2-LOG(I17,10),2))*1.01*116.9/107.5,IF(Version=53,I17*1*(0.9075+1/16*POWER(2-LOG(I17,10),2))*1.01*116.9/94.9*1.2/1.5))))</f>
        <v>43.2777351449521</v>
      </c>
      <c r="E12" s="20">
        <f>C12+D12/2</f>
        <v>108.19433786238025</v>
      </c>
      <c r="F12" s="20">
        <f>F11*1.1</f>
        <v>2.777022372962986</v>
      </c>
      <c r="G12" s="39" t="s">
        <v>4</v>
      </c>
      <c r="I12" s="21"/>
      <c r="J12" s="21"/>
      <c r="K12" s="21"/>
      <c r="L12" s="21"/>
      <c r="M12" s="21"/>
      <c r="N12" s="21"/>
    </row>
    <row r="13" spans="1:14" ht="26.25" customHeight="1">
      <c r="A13" s="8" t="s">
        <v>5</v>
      </c>
      <c r="B13" s="23"/>
      <c r="C13" s="23">
        <f>MIN(C10:C12)+MIN(D10:D12)</f>
        <v>112.0742091154784</v>
      </c>
      <c r="D13" s="23">
        <f>MAX(C10:C12)+MAX(D10:D12)-MIN(C10:C12)-MIN(D10:D12)</f>
        <v>17.75899631937793</v>
      </c>
      <c r="E13" s="23"/>
      <c r="F13" s="23"/>
      <c r="G13" s="39" t="s">
        <v>4</v>
      </c>
      <c r="I13" s="21"/>
      <c r="J13" s="21"/>
      <c r="K13" s="21"/>
      <c r="L13" s="21"/>
      <c r="M13" s="21"/>
      <c r="N13" s="21"/>
    </row>
    <row r="14" spans="1:14" ht="26.25" customHeight="1">
      <c r="A14" s="8" t="s">
        <v>6</v>
      </c>
      <c r="B14" s="23"/>
      <c r="C14" s="23">
        <f>MIN(C10:C12)</f>
        <v>74.71613941031893</v>
      </c>
      <c r="D14" s="23">
        <f>MAX(C10:C12)-MIN(C10:C12)</f>
        <v>11.839330879585276</v>
      </c>
      <c r="E14" s="23"/>
      <c r="F14" s="23"/>
      <c r="G14" s="39" t="s">
        <v>4</v>
      </c>
      <c r="I14" s="21"/>
      <c r="J14" s="21"/>
      <c r="K14" s="21"/>
      <c r="L14" s="21"/>
      <c r="M14" s="21"/>
      <c r="N14" s="21"/>
    </row>
    <row r="15" spans="1:14" ht="27.75" customHeight="1" thickBot="1">
      <c r="A15" s="9" t="s">
        <v>8</v>
      </c>
      <c r="B15" s="24"/>
      <c r="C15" s="24">
        <f>MAX(C10:C12)</f>
        <v>86.5554702899042</v>
      </c>
      <c r="D15" s="24">
        <f>MIN(C10:C12)+MIN(D10:D12)-MAX(C10:C12)</f>
        <v>25.51873882557419</v>
      </c>
      <c r="E15" s="24"/>
      <c r="F15" s="24"/>
      <c r="G15" s="40" t="s">
        <v>4</v>
      </c>
      <c r="I15" s="21"/>
      <c r="J15" s="21"/>
      <c r="K15" s="21"/>
      <c r="L15" s="21"/>
      <c r="M15" s="21"/>
      <c r="N15" s="21"/>
    </row>
    <row r="16" spans="2:13" ht="13.5" thickBot="1">
      <c r="B16" s="21"/>
      <c r="C16" s="25"/>
      <c r="D16" s="25"/>
      <c r="E16" s="25"/>
      <c r="F16" s="21"/>
      <c r="G16" s="21"/>
      <c r="H16" s="21"/>
      <c r="I16" s="21"/>
      <c r="J16" s="21"/>
      <c r="K16" s="21"/>
      <c r="L16" s="21"/>
      <c r="M16" s="21"/>
    </row>
    <row r="17" spans="1:13" ht="40.5" customHeight="1" thickBot="1">
      <c r="A17" s="10" t="s">
        <v>9</v>
      </c>
      <c r="B17" s="51"/>
      <c r="C17" s="52" t="s">
        <v>7</v>
      </c>
      <c r="D17" s="53" t="s">
        <v>22</v>
      </c>
      <c r="E17" s="26"/>
      <c r="G17" s="42"/>
      <c r="H17" s="42" t="s">
        <v>28</v>
      </c>
      <c r="I17" s="32">
        <f>LOOKUP(B7,IF(Version=50,Sheet1!E2:E208,IF(Version=30,Sheet1!C2:C208,IF(Version=55,Sheet1!I2:I208,Sheet1!G2:G208))),Sheet1!B2:B208)</f>
        <v>118</v>
      </c>
      <c r="J17" s="60" t="s">
        <v>14</v>
      </c>
      <c r="K17" s="21"/>
      <c r="L17" s="21"/>
      <c r="M17" s="21"/>
    </row>
    <row r="18" spans="1:13" ht="12.75">
      <c r="A18" s="59" t="s">
        <v>19</v>
      </c>
      <c r="B18" s="58"/>
      <c r="C18" s="20">
        <f>C10</f>
        <v>74.71613941031893</v>
      </c>
      <c r="D18" s="50">
        <f>C10+D10</f>
        <v>112.0742091154784</v>
      </c>
      <c r="E18" s="25"/>
      <c r="F18" s="36"/>
      <c r="G18" s="36"/>
      <c r="H18" s="36"/>
      <c r="I18" s="31">
        <f>IF(Version=50,118,IF(Version=30,113,IF(Version=55,105,IF(Version=53,23.2,0))))</f>
        <v>113</v>
      </c>
      <c r="J18" s="21"/>
      <c r="K18" s="21"/>
      <c r="L18" s="21"/>
      <c r="M18" s="21"/>
    </row>
    <row r="19" spans="1:19" ht="12.75">
      <c r="A19" s="48" t="s">
        <v>21</v>
      </c>
      <c r="B19" s="58"/>
      <c r="C19" s="23">
        <f>C11</f>
        <v>80.78610539528685</v>
      </c>
      <c r="D19" s="50">
        <f>C11+D11</f>
        <v>121.17915809293028</v>
      </c>
      <c r="E19" s="25"/>
      <c r="F19" s="36"/>
      <c r="G19" s="61" t="s">
        <v>33</v>
      </c>
      <c r="H19" s="61"/>
      <c r="I19" s="62">
        <f>IF(I17&gt;1000,"Resistor too high",IF(I17&lt;10,"Resistor too low",C15+D15/2))</f>
        <v>99.3148397026913</v>
      </c>
      <c r="J19" s="63" t="s">
        <v>4</v>
      </c>
      <c r="K19" s="21"/>
      <c r="L19" s="21"/>
      <c r="M19" s="21"/>
      <c r="O19" s="31"/>
      <c r="P19" s="31"/>
      <c r="Q19" s="31"/>
      <c r="R19" s="31"/>
      <c r="S19" s="31"/>
    </row>
    <row r="20" spans="1:19" ht="12.75" customHeight="1">
      <c r="A20" s="48" t="s">
        <v>20</v>
      </c>
      <c r="B20" s="58"/>
      <c r="C20" s="23">
        <f>C12</f>
        <v>86.5554702899042</v>
      </c>
      <c r="D20" s="54">
        <f>C12+D12</f>
        <v>129.83320543485632</v>
      </c>
      <c r="E20" s="25"/>
      <c r="F20" s="36"/>
      <c r="G20" s="61"/>
      <c r="H20" s="61"/>
      <c r="I20" s="62"/>
      <c r="J20" s="63"/>
      <c r="K20" s="21"/>
      <c r="L20" s="21"/>
      <c r="M20" s="21"/>
      <c r="O20" s="31"/>
      <c r="P20" s="31"/>
      <c r="Q20" s="31"/>
      <c r="R20" s="31"/>
      <c r="S20" s="31"/>
    </row>
    <row r="21" spans="1:19" ht="19.5" customHeight="1" thickBot="1">
      <c r="A21" s="18" t="s">
        <v>15</v>
      </c>
      <c r="B21" s="55"/>
      <c r="C21" s="56">
        <f>MAX(C18:C20)</f>
        <v>86.5554702899042</v>
      </c>
      <c r="D21" s="57">
        <f>MIN(D18:D20)</f>
        <v>112.0742091154784</v>
      </c>
      <c r="E21" s="25"/>
      <c r="G21" s="61"/>
      <c r="H21" s="61"/>
      <c r="I21" s="62"/>
      <c r="J21" s="63"/>
      <c r="K21" s="21"/>
      <c r="L21" s="21"/>
      <c r="M21" s="21"/>
      <c r="O21" s="31"/>
      <c r="P21" s="31"/>
      <c r="Q21" s="31"/>
      <c r="R21" s="31"/>
      <c r="S21" s="31"/>
    </row>
    <row r="22" spans="15:20" ht="12.75">
      <c r="O22" s="34"/>
      <c r="P22" s="34"/>
      <c r="Q22" s="34"/>
      <c r="R22" s="34"/>
      <c r="S22" s="34"/>
      <c r="T22" s="35"/>
    </row>
    <row r="23" spans="15:20" ht="12.75">
      <c r="O23" s="31" t="str">
        <f>A10</f>
        <v>Timings at Min Spec</v>
      </c>
      <c r="P23" s="31"/>
      <c r="Q23" s="33">
        <f>C10</f>
        <v>74.71613941031893</v>
      </c>
      <c r="R23" s="33">
        <f>D10</f>
        <v>37.358069705159465</v>
      </c>
      <c r="S23" s="34"/>
      <c r="T23" s="35"/>
    </row>
    <row r="24" spans="15:20" ht="12.75">
      <c r="O24" s="31" t="s">
        <v>31</v>
      </c>
      <c r="P24" s="33">
        <f>B10</f>
        <v>92.46122252026967</v>
      </c>
      <c r="Q24" s="31"/>
      <c r="R24" s="31"/>
      <c r="S24" s="34"/>
      <c r="T24" s="35"/>
    </row>
    <row r="25" spans="15:20" ht="12.75">
      <c r="O25" s="31" t="str">
        <f>A11</f>
        <v>Timings nominal</v>
      </c>
      <c r="P25" s="31"/>
      <c r="Q25" s="33">
        <f>C11</f>
        <v>80.78610539528685</v>
      </c>
      <c r="R25" s="33">
        <f>D11</f>
        <v>40.39305269764343</v>
      </c>
      <c r="S25" s="34"/>
      <c r="T25" s="35"/>
    </row>
    <row r="26" spans="15:20" ht="12.75">
      <c r="O26" s="31" t="s">
        <v>23</v>
      </c>
      <c r="P26" s="33">
        <f>B11</f>
        <v>100.98263174410856</v>
      </c>
      <c r="Q26" s="31"/>
      <c r="R26" s="31"/>
      <c r="S26" s="34"/>
      <c r="T26" s="35"/>
    </row>
    <row r="27" spans="15:20" ht="12.75">
      <c r="O27" s="31" t="str">
        <f>A12</f>
        <v>Timings at Max Spec</v>
      </c>
      <c r="P27" s="31"/>
      <c r="Q27" s="33">
        <f>C12</f>
        <v>86.5554702899042</v>
      </c>
      <c r="R27" s="33">
        <f>D12</f>
        <v>43.2777351449521</v>
      </c>
      <c r="S27" s="34"/>
      <c r="T27" s="35"/>
    </row>
    <row r="28" spans="15:20" ht="12.75">
      <c r="O28" s="31" t="s">
        <v>32</v>
      </c>
      <c r="P28" s="33">
        <f>B12</f>
        <v>109.27628124100406</v>
      </c>
      <c r="Q28" s="31"/>
      <c r="R28" s="31"/>
      <c r="S28" s="34"/>
      <c r="T28" s="35"/>
    </row>
    <row r="29" spans="15:20" ht="12.75">
      <c r="O29" s="31" t="str">
        <f>A13</f>
        <v>Undetermined 1 
(Topen tolerance)</v>
      </c>
      <c r="P29" s="31"/>
      <c r="Q29" s="33">
        <f aca="true" t="shared" si="0" ref="Q29:R31">C13</f>
        <v>112.0742091154784</v>
      </c>
      <c r="R29" s="33">
        <f t="shared" si="0"/>
        <v>17.75899631937793</v>
      </c>
      <c r="S29" s="34"/>
      <c r="T29" s="35"/>
    </row>
    <row r="30" spans="15:20" ht="12.75">
      <c r="O30" s="31" t="str">
        <f>A14</f>
        <v>Undetermined 2 
(Tclose tolerance)</v>
      </c>
      <c r="P30" s="31"/>
      <c r="Q30" s="33">
        <f t="shared" si="0"/>
        <v>74.71613941031893</v>
      </c>
      <c r="R30" s="33">
        <f t="shared" si="0"/>
        <v>11.839330879585276</v>
      </c>
      <c r="S30" s="34"/>
      <c r="T30" s="35"/>
    </row>
    <row r="31" spans="15:20" ht="12.75">
      <c r="O31" s="31" t="str">
        <f>A15</f>
        <v>Duration of TCL 
working domain</v>
      </c>
      <c r="P31" s="31"/>
      <c r="Q31" s="33">
        <f t="shared" si="0"/>
        <v>86.5554702899042</v>
      </c>
      <c r="R31" s="33">
        <f t="shared" si="0"/>
        <v>25.51873882557419</v>
      </c>
      <c r="S31" s="34"/>
      <c r="T31" s="35"/>
    </row>
    <row r="32" spans="15:20" ht="12.75">
      <c r="O32" s="31"/>
      <c r="P32" s="31"/>
      <c r="Q32" s="31"/>
      <c r="R32" s="31"/>
      <c r="S32" s="34"/>
      <c r="T32" s="35"/>
    </row>
    <row r="33" spans="15:20" ht="12.75">
      <c r="O33" s="34"/>
      <c r="P33" s="34"/>
      <c r="Q33" s="34"/>
      <c r="R33" s="34"/>
      <c r="S33" s="34"/>
      <c r="T33" s="35"/>
    </row>
    <row r="34" spans="15:19" ht="12.75">
      <c r="O34" s="31"/>
      <c r="P34" s="31"/>
      <c r="Q34" s="31"/>
      <c r="R34" s="31"/>
      <c r="S34" s="31"/>
    </row>
  </sheetData>
  <sheetProtection password="C750" sheet="1" objects="1" scenarios="1"/>
  <mergeCells count="3">
    <mergeCell ref="G19:H21"/>
    <mergeCell ref="I19:I21"/>
    <mergeCell ref="J19:J21"/>
  </mergeCells>
  <conditionalFormatting sqref="I17">
    <cfRule type="cellIs" priority="1" dxfId="0" operator="greaterThan" stopIfTrue="1">
      <formula>1000.01</formula>
    </cfRule>
  </conditionalFormatting>
  <conditionalFormatting sqref="I19:I21">
    <cfRule type="cellIs" priority="2" dxfId="1" operator="notBetween" stopIfTrue="1">
      <formula>8</formula>
      <formula>900</formula>
    </cfRule>
  </conditionalFormatting>
  <dataValidations count="3">
    <dataValidation errorStyle="warning" allowBlank="1" errorTitle="A" sqref="I17"/>
    <dataValidation type="list" allowBlank="1" showInputMessage="1" showErrorMessage="1" sqref="B5">
      <formula1>$Q$4:$Q$7</formula1>
    </dataValidation>
    <dataValidation type="decimal" allowBlank="1" showInputMessage="1" showErrorMessage="1" errorTitle="Invalid TCL time" error="TCL time has to be in the range 8ms - 900ms" sqref="B7">
      <formula1>8</formula1>
      <formula2>900</formula2>
    </dataValidation>
  </dataValidations>
  <printOptions/>
  <pageMargins left="0.75" right="0.75" top="0.24" bottom="0.35" header="0.2" footer="0.19"/>
  <pageSetup fitToHeight="1" fitToWidth="1" horizontalDpi="600" verticalDpi="600" orientation="landscape" paperSize="9" scale="77" r:id="rId2"/>
  <headerFooter alignWithMargins="0">
    <oddFooter>&amp;LEM Microelectronic - Marin SA - Version 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8"/>
  <sheetViews>
    <sheetView workbookViewId="0" topLeftCell="K1">
      <selection activeCell="K14" sqref="A14:K15"/>
    </sheetView>
  </sheetViews>
  <sheetFormatPr defaultColWidth="9.140625" defaultRowHeight="12.75"/>
  <cols>
    <col min="1" max="2" width="0" style="43" hidden="1" customWidth="1"/>
    <col min="3" max="4" width="0" style="44" hidden="1" customWidth="1"/>
    <col min="5" max="5" width="0" style="45" hidden="1" customWidth="1"/>
    <col min="6" max="6" width="0" style="44" hidden="1" customWidth="1"/>
    <col min="7" max="8" width="0" style="45" hidden="1" customWidth="1"/>
    <col min="9" max="10" width="0" style="44" hidden="1" customWidth="1"/>
    <col min="11" max="16384" width="9.140625" style="43" customWidth="1"/>
  </cols>
  <sheetData>
    <row r="1" spans="1:10" ht="12.75">
      <c r="A1" s="43" t="s">
        <v>11</v>
      </c>
      <c r="B1" s="43" t="s">
        <v>11</v>
      </c>
      <c r="C1" s="44" t="s">
        <v>24</v>
      </c>
      <c r="D1" s="44" t="s">
        <v>24</v>
      </c>
      <c r="E1" s="45" t="s">
        <v>25</v>
      </c>
      <c r="F1" s="45" t="s">
        <v>25</v>
      </c>
      <c r="G1" s="45" t="s">
        <v>26</v>
      </c>
      <c r="H1" s="45" t="s">
        <v>26</v>
      </c>
      <c r="I1" s="44" t="s">
        <v>27</v>
      </c>
      <c r="J1" s="44" t="s">
        <v>27</v>
      </c>
    </row>
    <row r="2" spans="1:10" ht="12.75">
      <c r="A2" s="43">
        <f aca="true" t="shared" si="0" ref="A2:A10">B2*0.99</f>
        <v>7.979399999999998</v>
      </c>
      <c r="B2" s="43">
        <f>B98/10</f>
        <v>8.059999999999999</v>
      </c>
      <c r="C2" s="45">
        <f>$A2*0.4*(0.9075+1/16*POWER(2-LOG($A2,10),2))*1.01+0.6*$A2*(0.818-1/51*POWER(1.1-LOG($A2,10),2))*0.99</f>
        <v>7.041887549325686</v>
      </c>
      <c r="D2" s="45">
        <f>$B2*0.4*(0.9075+1/16*POWER(2-LOG($B2,10),2))*1.01+0.6*$B2*(0.818-1/51*POWER(1.1-LOG($B2,10),2))*0.99</f>
        <v>7.111231332671273</v>
      </c>
      <c r="E2" s="45">
        <f>$A2*0.4*(0.9075+1/16*POWER(2-LOG($A2,10),2))*1.01*116.9/121.6+0.6*$A2*(0.8183-1/51*POWER(1.1-LOG($A2,10),2))*0.99*116.9/121.6</f>
        <v>6.771076299552837</v>
      </c>
      <c r="F2" s="45">
        <f>$B2*0.4*(0.9075+1/16*POWER(2-LOG(B2,10),2))*1.01*116.9/121.6+0.6*$B2*(0.8183-1/51*POWER(1.1-LOG($B2,10),2))*0.99*116.9/121.6</f>
        <v>6.8377536622045385</v>
      </c>
      <c r="G2" s="45">
        <f>$A2*0.25*1.2/1.5*(0.9075+1/16*POWER(2-LOG($A2,10),2))*1.01*116.9/94.9+0.75*$A2*1.2/1.5*(0.818-1/51*POWER(1.1-LOG($A2,10),2))*0.99*116.9/94.9</f>
        <v>6.722901504724603</v>
      </c>
      <c r="H2" s="45">
        <f>$B2*0.25*1.2/1.5*(0.9075+1/16*POWER(2-LOG(B2,10),2))*1.01*116.9/94.9+0.75*$B2*1.2/1.5*(0.818-1/51*POWER(1.1-LOG(B2,10),2))*0.99*116.9/94.9</f>
        <v>6.789808191460524</v>
      </c>
      <c r="I2" s="45">
        <f>$A2*0.4*(0.9075+1/16*POWER(2-LOG($A2,10),2))*1.01*116.9/107.5+0.6*$A2*(0.8165-1/51*POWER(1.1-LOG($A2,10),2))*0.99*116.9/107.5</f>
        <v>7.64991197180384</v>
      </c>
      <c r="J2" s="45">
        <f>$B2*0.4*(0.9075+1/16*POWER(2-LOG(B2,10),2))*1.01*116.9/107.5+0.6*$B2*(0.8165-1/51*POWER(1.1-LOG($B2,10),2))*0.99*116.9/107.5</f>
        <v>7.725241210374623</v>
      </c>
    </row>
    <row r="3" spans="1:10" ht="12.75">
      <c r="A3" s="43">
        <f t="shared" si="0"/>
        <v>8.1675</v>
      </c>
      <c r="B3" s="43">
        <f aca="true" t="shared" si="1" ref="B3:B10">B99/10</f>
        <v>8.25</v>
      </c>
      <c r="C3" s="45">
        <f aca="true" t="shared" si="2" ref="C3:C66">$A3*0.4*(0.9075+1/16*POWER(2-LOG($A3,10),2))*1.01+0.6*$A3*(0.818-1/51*POWER(1.1-LOG($A3,10),2))*0.99</f>
        <v>7.203697225018498</v>
      </c>
      <c r="D3" s="45">
        <f aca="true" t="shared" si="3" ref="D3:D66">$B3*0.4*(0.9075+1/16*POWER(2-LOG($B3,10),2))*1.01+0.6*$B3*(0.818-1/51*POWER(1.1-LOG($B3,10),2))*0.99</f>
        <v>7.274643251741164</v>
      </c>
      <c r="E3" s="45">
        <f aca="true" t="shared" si="4" ref="E3:E66">$A3*0.4*(0.9075+1/16*POWER(2-LOG($A3,10),2))*1.01*116.9/121.6+0.6*$A3*(0.8183-1/51*POWER(1.1-LOG($A3,10),2))*0.99*116.9/121.6</f>
        <v>6.926664042222965</v>
      </c>
      <c r="F3" s="45">
        <f aca="true" t="shared" si="5" ref="F3:F66">$B3*0.4*(0.9075+1/16*POWER(2-LOG(B3,10),2))*1.01*116.9/121.6+0.6*$B3*(0.8183-1/51*POWER(1.1-LOG($B3,10),2))*0.99*116.9/121.6</f>
        <v>6.994882044930446</v>
      </c>
      <c r="G3" s="45">
        <f aca="true" t="shared" si="6" ref="G3:G66">$A3*0.25*1.2/1.5*(0.9075+1/16*POWER(2-LOG($A3,10),2))*1.01*116.9/94.9+0.75*$A3*1.2/1.5*(0.818-1/51*POWER(1.1-LOG($A3,10),2))*0.99*116.9/94.9</f>
        <v>6.879029860108546</v>
      </c>
      <c r="H3" s="45">
        <f aca="true" t="shared" si="7" ref="H3:H66">$B3*0.25*1.2/1.5*(0.9075+1/16*POWER(2-LOG(B3,10),2))*1.01*116.9/94.9+0.75*$B3*1.2/1.5*(0.818-1/51*POWER(1.1-LOG(B3,10),2))*0.99*116.9/94.9</f>
        <v>6.9474908724140025</v>
      </c>
      <c r="I3" s="45">
        <f aca="true" t="shared" si="8" ref="I3:I66">$A3*0.4*(0.9075+1/16*POWER(2-LOG($A3,10),2))*1.01*116.9/107.5+0.6*$A3*(0.8165-1/51*POWER(1.1-LOG($A3,10),2))*0.99*116.9/107.5</f>
        <v>7.825688334478255</v>
      </c>
      <c r="J3" s="45">
        <f aca="true" t="shared" si="9" ref="J3:J66">$B3*0.4*(0.9075+1/16*POWER(2-LOG(B3,10),2))*1.01*116.9/107.5+0.6*$B3*(0.8165-1/51*POWER(1.1-LOG($B3,10),2))*0.99*116.9/107.5</f>
        <v>7.902758078637602</v>
      </c>
    </row>
    <row r="4" spans="1:10" ht="12.75">
      <c r="A4" s="43">
        <f t="shared" si="0"/>
        <v>8.365499999999999</v>
      </c>
      <c r="B4" s="43">
        <f t="shared" si="1"/>
        <v>8.45</v>
      </c>
      <c r="C4" s="45">
        <f t="shared" si="2"/>
        <v>7.373944477223886</v>
      </c>
      <c r="D4" s="45">
        <f t="shared" si="3"/>
        <v>7.44657652446663</v>
      </c>
      <c r="E4" s="45">
        <f t="shared" si="4"/>
        <v>7.090364933963507</v>
      </c>
      <c r="F4" s="45">
        <f t="shared" si="5"/>
        <v>7.1602041329041874</v>
      </c>
      <c r="G4" s="45">
        <f t="shared" si="6"/>
        <v>7.043319825663077</v>
      </c>
      <c r="H4" s="45">
        <f t="shared" si="7"/>
        <v>7.11341642938987</v>
      </c>
      <c r="I4" s="45">
        <f t="shared" si="8"/>
        <v>8.010630478837417</v>
      </c>
      <c r="J4" s="45">
        <f t="shared" si="9"/>
        <v>8.089531734466505</v>
      </c>
    </row>
    <row r="5" spans="1:10" ht="12.75">
      <c r="A5" s="43">
        <f t="shared" si="0"/>
        <v>8.5734</v>
      </c>
      <c r="B5" s="43">
        <f t="shared" si="1"/>
        <v>8.66</v>
      </c>
      <c r="C5" s="45">
        <f t="shared" si="2"/>
        <v>7.552619869650507</v>
      </c>
      <c r="D5" s="45">
        <f t="shared" si="3"/>
        <v>7.627021650371645</v>
      </c>
      <c r="E5" s="45">
        <f t="shared" si="4"/>
        <v>7.262169903208194</v>
      </c>
      <c r="F5" s="45">
        <f t="shared" si="5"/>
        <v>7.333710792855637</v>
      </c>
      <c r="G5" s="45">
        <f t="shared" si="6"/>
        <v>7.215764344993847</v>
      </c>
      <c r="H5" s="45">
        <f t="shared" si="7"/>
        <v>7.287577737474008</v>
      </c>
      <c r="I5" s="45">
        <f t="shared" si="8"/>
        <v>8.204728143463111</v>
      </c>
      <c r="J5" s="45">
        <f t="shared" si="9"/>
        <v>8.285551846646003</v>
      </c>
    </row>
    <row r="6" spans="1:10" ht="12.75">
      <c r="A6" s="43">
        <f t="shared" si="0"/>
        <v>8.781300000000002</v>
      </c>
      <c r="B6" s="43">
        <f t="shared" si="1"/>
        <v>8.870000000000001</v>
      </c>
      <c r="C6" s="45">
        <f t="shared" si="2"/>
        <v>7.731211669341989</v>
      </c>
      <c r="D6" s="45">
        <f t="shared" si="3"/>
        <v>7.807382601819173</v>
      </c>
      <c r="E6" s="45">
        <f t="shared" si="4"/>
        <v>7.433894510686946</v>
      </c>
      <c r="F6" s="45">
        <f t="shared" si="5"/>
        <v>7.507136531803138</v>
      </c>
      <c r="G6" s="45">
        <f t="shared" si="6"/>
        <v>7.3881489785409045</v>
      </c>
      <c r="H6" s="45">
        <f t="shared" si="7"/>
        <v>7.461678578127195</v>
      </c>
      <c r="I6" s="45">
        <f t="shared" si="8"/>
        <v>8.398734905849382</v>
      </c>
      <c r="J6" s="45">
        <f t="shared" si="9"/>
        <v>8.48148042399685</v>
      </c>
    </row>
    <row r="7" spans="1:10" ht="12.75">
      <c r="A7" s="43">
        <f t="shared" si="0"/>
        <v>8.9991</v>
      </c>
      <c r="B7" s="43">
        <f t="shared" si="1"/>
        <v>9.09</v>
      </c>
      <c r="C7" s="45">
        <f t="shared" si="2"/>
        <v>7.918220996687904</v>
      </c>
      <c r="D7" s="45">
        <f t="shared" si="3"/>
        <v>7.996244723967418</v>
      </c>
      <c r="E7" s="45">
        <f t="shared" si="4"/>
        <v>7.613712993292715</v>
      </c>
      <c r="F7" s="45">
        <f t="shared" si="5"/>
        <v>7.688736573141376</v>
      </c>
      <c r="G7" s="45">
        <f t="shared" si="6"/>
        <v>7.568679775552786</v>
      </c>
      <c r="H7" s="45">
        <f t="shared" si="7"/>
        <v>7.644006698128559</v>
      </c>
      <c r="I7" s="45">
        <f t="shared" si="8"/>
        <v>8.601885647952802</v>
      </c>
      <c r="J7" s="45">
        <f t="shared" si="9"/>
        <v>8.68664384112364</v>
      </c>
    </row>
    <row r="8" spans="1:10" ht="12.75">
      <c r="A8" s="43">
        <f t="shared" si="0"/>
        <v>9.216899999999999</v>
      </c>
      <c r="B8" s="43">
        <f t="shared" si="1"/>
        <v>9.309999999999999</v>
      </c>
      <c r="C8" s="45">
        <f t="shared" si="2"/>
        <v>8.105144231401486</v>
      </c>
      <c r="D8" s="45">
        <f t="shared" si="3"/>
        <v>8.185020158483143</v>
      </c>
      <c r="E8" s="45">
        <f t="shared" si="4"/>
        <v>7.7934487108596695</v>
      </c>
      <c r="F8" s="45">
        <f t="shared" si="5"/>
        <v>7.870253277438153</v>
      </c>
      <c r="G8" s="45">
        <f t="shared" si="6"/>
        <v>7.749148072797903</v>
      </c>
      <c r="H8" s="45">
        <f t="shared" si="7"/>
        <v>7.826271711372408</v>
      </c>
      <c r="I8" s="45">
        <f t="shared" si="8"/>
        <v>8.804942769323942</v>
      </c>
      <c r="J8" s="45">
        <f t="shared" si="9"/>
        <v>8.891712990490042</v>
      </c>
    </row>
    <row r="9" spans="1:10" ht="12.75">
      <c r="A9" s="43">
        <f t="shared" si="0"/>
        <v>9.4347</v>
      </c>
      <c r="B9" s="43">
        <f t="shared" si="1"/>
        <v>9.53</v>
      </c>
      <c r="C9" s="45">
        <f t="shared" si="2"/>
        <v>8.29198404008272</v>
      </c>
      <c r="D9" s="45">
        <f t="shared" si="3"/>
        <v>8.373711592410999</v>
      </c>
      <c r="E9" s="45">
        <f t="shared" si="4"/>
        <v>7.9731042269201975</v>
      </c>
      <c r="F9" s="45">
        <f t="shared" si="5"/>
        <v>8.051689227880312</v>
      </c>
      <c r="G9" s="45">
        <f t="shared" si="6"/>
        <v>7.92955540340699</v>
      </c>
      <c r="H9" s="45">
        <f t="shared" si="7"/>
        <v>8.008475165900855</v>
      </c>
      <c r="I9" s="45">
        <f t="shared" si="8"/>
        <v>9.007909169735255</v>
      </c>
      <c r="J9" s="45">
        <f t="shared" si="9"/>
        <v>9.096690794100892</v>
      </c>
    </row>
    <row r="10" spans="1:10" ht="12.75">
      <c r="A10" s="43">
        <f t="shared" si="0"/>
        <v>9.6624</v>
      </c>
      <c r="B10" s="43">
        <f t="shared" si="1"/>
        <v>9.76</v>
      </c>
      <c r="C10" s="45">
        <f t="shared" si="2"/>
        <v>8.487230110434876</v>
      </c>
      <c r="D10" s="45">
        <f t="shared" si="3"/>
        <v>8.570892859465776</v>
      </c>
      <c r="E10" s="45">
        <f t="shared" si="4"/>
        <v>8.160842787569319</v>
      </c>
      <c r="F10" s="45">
        <f t="shared" si="5"/>
        <v>8.241288581351554</v>
      </c>
      <c r="G10" s="45">
        <f t="shared" si="6"/>
        <v>8.118099465797698</v>
      </c>
      <c r="H10" s="45">
        <f t="shared" si="7"/>
        <v>8.198896376562557</v>
      </c>
      <c r="I10" s="45">
        <f t="shared" si="8"/>
        <v>9.220007298761647</v>
      </c>
      <c r="J10" s="45">
        <f t="shared" si="9"/>
        <v>9.31089110853534</v>
      </c>
    </row>
    <row r="11" spans="1:10" ht="12.75">
      <c r="A11" s="43">
        <f>B11*0.99</f>
        <v>9.9</v>
      </c>
      <c r="B11" s="43">
        <v>10</v>
      </c>
      <c r="C11" s="45">
        <f t="shared" si="2"/>
        <v>8.690873833742003</v>
      </c>
      <c r="D11" s="45">
        <f t="shared" si="3"/>
        <v>8.776555294117646</v>
      </c>
      <c r="E11" s="45">
        <f t="shared" si="4"/>
        <v>8.356656116829281</v>
      </c>
      <c r="F11" s="45">
        <f t="shared" si="5"/>
        <v>8.439043007256194</v>
      </c>
      <c r="G11" s="45">
        <f t="shared" si="6"/>
        <v>8.314773474395256</v>
      </c>
      <c r="H11" s="45">
        <f t="shared" si="7"/>
        <v>8.39752849191099</v>
      </c>
      <c r="I11" s="45">
        <f t="shared" si="8"/>
        <v>9.441227794925027</v>
      </c>
      <c r="J11" s="45">
        <f t="shared" si="9"/>
        <v>9.534304510533516</v>
      </c>
    </row>
    <row r="12" spans="1:10" ht="12.75">
      <c r="A12" s="43">
        <f aca="true" t="shared" si="10" ref="A12:A75">B12*0.99</f>
        <v>10.097999999999999</v>
      </c>
      <c r="B12" s="43">
        <v>10.2</v>
      </c>
      <c r="C12" s="45">
        <f t="shared" si="2"/>
        <v>8.860507805195617</v>
      </c>
      <c r="D12" s="45">
        <f t="shared" si="3"/>
        <v>8.947871053966413</v>
      </c>
      <c r="E12" s="45">
        <f t="shared" si="4"/>
        <v>8.51976743192605</v>
      </c>
      <c r="F12" s="45">
        <f t="shared" si="5"/>
        <v>8.603771450038435</v>
      </c>
      <c r="G12" s="45">
        <f t="shared" si="6"/>
        <v>8.478616952453994</v>
      </c>
      <c r="H12" s="45">
        <f t="shared" si="7"/>
        <v>8.56300322522313</v>
      </c>
      <c r="I12" s="45">
        <f t="shared" si="8"/>
        <v>9.625503032122491</v>
      </c>
      <c r="J12" s="45">
        <f t="shared" si="9"/>
        <v>9.720406657010919</v>
      </c>
    </row>
    <row r="13" spans="1:10" ht="12.75">
      <c r="A13" s="43">
        <f t="shared" si="10"/>
        <v>10.395</v>
      </c>
      <c r="B13" s="43">
        <v>10.5</v>
      </c>
      <c r="C13" s="45">
        <f t="shared" si="2"/>
        <v>9.114844670513847</v>
      </c>
      <c r="D13" s="45">
        <f t="shared" si="3"/>
        <v>9.20472982744133</v>
      </c>
      <c r="E13" s="45">
        <f t="shared" si="4"/>
        <v>8.764324722509613</v>
      </c>
      <c r="F13" s="45">
        <f t="shared" si="5"/>
        <v>8.850753687647135</v>
      </c>
      <c r="G13" s="45">
        <f t="shared" si="6"/>
        <v>8.724296531697764</v>
      </c>
      <c r="H13" s="45">
        <f t="shared" si="7"/>
        <v>8.811128855793841</v>
      </c>
      <c r="I13" s="45">
        <f t="shared" si="8"/>
        <v>9.901791819651802</v>
      </c>
      <c r="J13" s="45">
        <f t="shared" si="9"/>
        <v>9.99943496630597</v>
      </c>
    </row>
    <row r="14" spans="1:10" ht="12.75">
      <c r="A14" s="43">
        <f t="shared" si="10"/>
        <v>10.593</v>
      </c>
      <c r="B14" s="43">
        <v>10.7</v>
      </c>
      <c r="C14" s="45">
        <f t="shared" si="2"/>
        <v>9.284328762738689</v>
      </c>
      <c r="D14" s="45">
        <f t="shared" si="3"/>
        <v>9.375894692520127</v>
      </c>
      <c r="E14" s="45">
        <f t="shared" si="4"/>
        <v>8.927291951407014</v>
      </c>
      <c r="F14" s="45">
        <f t="shared" si="5"/>
        <v>9.015337067940816</v>
      </c>
      <c r="G14" s="45">
        <f t="shared" si="6"/>
        <v>8.888027147410064</v>
      </c>
      <c r="H14" s="45">
        <f t="shared" si="7"/>
        <v>8.976489630872333</v>
      </c>
      <c r="I14" s="45">
        <f t="shared" si="8"/>
        <v>10.085904071901885</v>
      </c>
      <c r="J14" s="45">
        <f t="shared" si="9"/>
        <v>10.185373023493982</v>
      </c>
    </row>
    <row r="15" spans="1:10" ht="12.75">
      <c r="A15" s="43">
        <f t="shared" si="10"/>
        <v>10.89</v>
      </c>
      <c r="B15" s="43">
        <v>11</v>
      </c>
      <c r="C15" s="45">
        <f t="shared" si="2"/>
        <v>9.53844781903728</v>
      </c>
      <c r="D15" s="45">
        <f t="shared" si="3"/>
        <v>9.632534186857592</v>
      </c>
      <c r="E15" s="45">
        <f t="shared" si="4"/>
        <v>9.171639851576138</v>
      </c>
      <c r="F15" s="45">
        <f t="shared" si="5"/>
        <v>9.26210850183925</v>
      </c>
      <c r="G15" s="45">
        <f t="shared" si="6"/>
        <v>9.133541573238311</v>
      </c>
      <c r="H15" s="45">
        <f t="shared" si="7"/>
        <v>9.224448504456246</v>
      </c>
      <c r="I15" s="45">
        <f t="shared" si="8"/>
        <v>10.361956004785657</v>
      </c>
      <c r="J15" s="45">
        <f t="shared" si="9"/>
        <v>10.464162879475838</v>
      </c>
    </row>
    <row r="16" spans="1:10" ht="12.75">
      <c r="A16" s="43">
        <f t="shared" si="10"/>
        <v>11.187000000000001</v>
      </c>
      <c r="B16" s="43">
        <v>11.3</v>
      </c>
      <c r="C16" s="45">
        <f t="shared" si="2"/>
        <v>9.792442506045962</v>
      </c>
      <c r="D16" s="45">
        <f t="shared" si="3"/>
        <v>9.889048477652835</v>
      </c>
      <c r="E16" s="45">
        <f t="shared" si="4"/>
        <v>9.415868189492048</v>
      </c>
      <c r="F16" s="45">
        <f t="shared" si="5"/>
        <v>9.50875957147711</v>
      </c>
      <c r="G16" s="45">
        <f t="shared" si="6"/>
        <v>9.378960659680839</v>
      </c>
      <c r="H16" s="45">
        <f t="shared" si="7"/>
        <v>9.472311113002124</v>
      </c>
      <c r="I16" s="45">
        <f t="shared" si="8"/>
        <v>10.637872693297425</v>
      </c>
      <c r="J16" s="45">
        <f t="shared" si="9"/>
        <v>10.742816583884807</v>
      </c>
    </row>
    <row r="17" spans="1:10" ht="12.75">
      <c r="A17" s="43">
        <f t="shared" si="10"/>
        <v>11.385</v>
      </c>
      <c r="B17" s="43">
        <v>11.5</v>
      </c>
      <c r="C17" s="45">
        <f t="shared" si="2"/>
        <v>9.961705382876058</v>
      </c>
      <c r="D17" s="45">
        <f t="shared" si="3"/>
        <v>10.059990643324369</v>
      </c>
      <c r="E17" s="45">
        <f t="shared" si="4"/>
        <v>9.578622753260785</v>
      </c>
      <c r="F17" s="45">
        <f t="shared" si="5"/>
        <v>9.673128859988642</v>
      </c>
      <c r="G17" s="45">
        <f t="shared" si="6"/>
        <v>9.542521721343446</v>
      </c>
      <c r="H17" s="45">
        <f t="shared" si="7"/>
        <v>9.637500687825401</v>
      </c>
      <c r="I17" s="45">
        <f t="shared" si="8"/>
        <v>10.821744386667081</v>
      </c>
      <c r="J17" s="45">
        <f t="shared" si="9"/>
        <v>10.92851246841506</v>
      </c>
    </row>
    <row r="18" spans="1:10" ht="12.75">
      <c r="A18" s="43">
        <f t="shared" si="10"/>
        <v>11.682</v>
      </c>
      <c r="B18" s="43">
        <v>11.8</v>
      </c>
      <c r="C18" s="45">
        <f t="shared" si="2"/>
        <v>10.215502420540549</v>
      </c>
      <c r="D18" s="45">
        <f t="shared" si="3"/>
        <v>10.316305967041297</v>
      </c>
      <c r="E18" s="45">
        <f t="shared" si="4"/>
        <v>9.822661081239723</v>
      </c>
      <c r="F18" s="45">
        <f t="shared" si="5"/>
        <v>9.919588652887565</v>
      </c>
      <c r="G18" s="45">
        <f t="shared" si="6"/>
        <v>9.787787680425065</v>
      </c>
      <c r="H18" s="45">
        <f t="shared" si="7"/>
        <v>9.885208682375843</v>
      </c>
      <c r="I18" s="45">
        <f t="shared" si="8"/>
        <v>11.09744614300828</v>
      </c>
      <c r="J18" s="45">
        <f t="shared" si="9"/>
        <v>11.206949807694212</v>
      </c>
    </row>
    <row r="19" spans="1:10" ht="12.75">
      <c r="A19" s="43">
        <f t="shared" si="10"/>
        <v>11.979</v>
      </c>
      <c r="B19" s="43">
        <v>12.1</v>
      </c>
      <c r="C19" s="45">
        <f t="shared" si="2"/>
        <v>10.469186243988318</v>
      </c>
      <c r="D19" s="45">
        <f t="shared" si="3"/>
        <v>10.57250732634993</v>
      </c>
      <c r="E19" s="45">
        <f t="shared" si="4"/>
        <v>10.066590570880383</v>
      </c>
      <c r="F19" s="45">
        <f t="shared" si="5"/>
        <v>10.165938886252526</v>
      </c>
      <c r="G19" s="45">
        <f t="shared" si="6"/>
        <v>10.03296500625164</v>
      </c>
      <c r="H19" s="45">
        <f t="shared" si="7"/>
        <v>10.132827183223377</v>
      </c>
      <c r="I19" s="45">
        <f t="shared" si="8"/>
        <v>11.373024785471019</v>
      </c>
      <c r="J19" s="45">
        <f t="shared" si="9"/>
        <v>11.485263217305182</v>
      </c>
    </row>
    <row r="20" spans="1:10" ht="12.75">
      <c r="A20" s="43">
        <f t="shared" si="10"/>
        <v>12.276</v>
      </c>
      <c r="B20" s="43">
        <v>12.4</v>
      </c>
      <c r="C20" s="45">
        <f t="shared" si="2"/>
        <v>10.722760609799248</v>
      </c>
      <c r="D20" s="45">
        <f t="shared" si="3"/>
        <v>10.828598506019995</v>
      </c>
      <c r="E20" s="45">
        <f t="shared" si="4"/>
        <v>10.31041483356589</v>
      </c>
      <c r="F20" s="45">
        <f t="shared" si="5"/>
        <v>10.41218319856692</v>
      </c>
      <c r="G20" s="45">
        <f t="shared" si="6"/>
        <v>10.278055980842632</v>
      </c>
      <c r="H20" s="45">
        <f t="shared" si="7"/>
        <v>10.38035849457425</v>
      </c>
      <c r="I20" s="45">
        <f t="shared" si="8"/>
        <v>11.64848439911751</v>
      </c>
      <c r="J20" s="45">
        <f t="shared" si="9"/>
        <v>11.763456812965</v>
      </c>
    </row>
    <row r="21" spans="1:10" ht="12.75">
      <c r="A21" s="43">
        <f t="shared" si="10"/>
        <v>12.572999999999999</v>
      </c>
      <c r="B21" s="43">
        <v>12.7</v>
      </c>
      <c r="C21" s="45">
        <f t="shared" si="2"/>
        <v>10.976229070038062</v>
      </c>
      <c r="D21" s="45">
        <f t="shared" si="3"/>
        <v>11.084583084712426</v>
      </c>
      <c r="E21" s="45">
        <f t="shared" si="4"/>
        <v>10.554137284068995</v>
      </c>
      <c r="F21" s="45">
        <f t="shared" si="5"/>
        <v>10.658325030171733</v>
      </c>
      <c r="G21" s="45">
        <f t="shared" si="6"/>
        <v>10.523062773754615</v>
      </c>
      <c r="H21" s="45">
        <f t="shared" si="7"/>
        <v>10.627804807077641</v>
      </c>
      <c r="I21" s="45">
        <f t="shared" si="8"/>
        <v>11.923828846611624</v>
      </c>
      <c r="J21" s="45">
        <f t="shared" si="9"/>
        <v>12.041534486259375</v>
      </c>
    </row>
    <row r="22" spans="1:10" ht="12.75">
      <c r="A22" s="43">
        <f t="shared" si="10"/>
        <v>12.87</v>
      </c>
      <c r="B22" s="43">
        <v>13</v>
      </c>
      <c r="C22" s="45">
        <f t="shared" si="2"/>
        <v>11.229594987812973</v>
      </c>
      <c r="D22" s="45">
        <f t="shared" si="3"/>
        <v>11.340464450661703</v>
      </c>
      <c r="E22" s="45">
        <f t="shared" si="4"/>
        <v>10.797761155509349</v>
      </c>
      <c r="F22" s="45">
        <f t="shared" si="5"/>
        <v>10.904367638341721</v>
      </c>
      <c r="G22" s="45">
        <f t="shared" si="6"/>
        <v>10.76798745014805</v>
      </c>
      <c r="H22" s="45">
        <f t="shared" si="7"/>
        <v>10.875168205970965</v>
      </c>
      <c r="I22" s="45">
        <f t="shared" si="8"/>
        <v>12.199061785138017</v>
      </c>
      <c r="J22" s="45">
        <f t="shared" si="9"/>
        <v>12.319499921696309</v>
      </c>
    </row>
    <row r="23" spans="1:10" ht="12.75">
      <c r="A23" s="43">
        <f t="shared" si="10"/>
        <v>13.167</v>
      </c>
      <c r="B23" s="43">
        <v>13.3</v>
      </c>
      <c r="C23" s="45">
        <f t="shared" si="2"/>
        <v>11.482861551324893</v>
      </c>
      <c r="D23" s="45">
        <f t="shared" si="3"/>
        <v>11.596245815836582</v>
      </c>
      <c r="E23" s="45">
        <f t="shared" si="4"/>
        <v>11.041289512859706</v>
      </c>
      <c r="F23" s="45">
        <f t="shared" si="5"/>
        <v>11.15031411089882</v>
      </c>
      <c r="G23" s="45">
        <f t="shared" si="6"/>
        <v>11.01283197810259</v>
      </c>
      <c r="H23" s="45">
        <f t="shared" si="7"/>
        <v>11.122450678466373</v>
      </c>
      <c r="I23" s="45">
        <f t="shared" si="8"/>
        <v>12.474186681679814</v>
      </c>
      <c r="J23" s="45">
        <f t="shared" si="9"/>
        <v>12.597356612105084</v>
      </c>
    </row>
    <row r="24" spans="1:10" ht="12.75">
      <c r="A24" s="43">
        <f t="shared" si="10"/>
        <v>13.562999999999999</v>
      </c>
      <c r="B24" s="43">
        <v>13.7</v>
      </c>
      <c r="C24" s="45">
        <f t="shared" si="2"/>
        <v>11.820400959833702</v>
      </c>
      <c r="D24" s="45">
        <f t="shared" si="3"/>
        <v>11.937137326281889</v>
      </c>
      <c r="E24" s="45">
        <f t="shared" si="4"/>
        <v>11.365850418783715</v>
      </c>
      <c r="F24" s="45">
        <f t="shared" si="5"/>
        <v>11.478098240858165</v>
      </c>
      <c r="G24" s="45">
        <f t="shared" si="6"/>
        <v>11.339169906415645</v>
      </c>
      <c r="H24" s="45">
        <f t="shared" si="7"/>
        <v>11.452038020770814</v>
      </c>
      <c r="I24" s="45">
        <f t="shared" si="8"/>
        <v>12.840857475412648</v>
      </c>
      <c r="J24" s="45">
        <f t="shared" si="9"/>
        <v>12.967668746161422</v>
      </c>
    </row>
    <row r="25" spans="1:10" ht="12.75">
      <c r="A25" s="43">
        <f t="shared" si="10"/>
        <v>13.86</v>
      </c>
      <c r="B25" s="43">
        <v>14</v>
      </c>
      <c r="C25" s="45">
        <f t="shared" si="2"/>
        <v>12.07344720568904</v>
      </c>
      <c r="D25" s="45">
        <f t="shared" si="3"/>
        <v>12.192696950809676</v>
      </c>
      <c r="E25" s="45">
        <f t="shared" si="4"/>
        <v>11.609166974044811</v>
      </c>
      <c r="F25" s="45">
        <f t="shared" si="5"/>
        <v>11.723831543335947</v>
      </c>
      <c r="G25" s="45">
        <f t="shared" si="6"/>
        <v>11.583834578285147</v>
      </c>
      <c r="H25" s="45">
        <f t="shared" si="7"/>
        <v>11.699138891515638</v>
      </c>
      <c r="I25" s="45">
        <f t="shared" si="8"/>
        <v>13.115742789312083</v>
      </c>
      <c r="J25" s="45">
        <f t="shared" si="9"/>
        <v>13.245284306508383</v>
      </c>
    </row>
    <row r="26" spans="1:10" ht="12.75">
      <c r="A26" s="43">
        <f t="shared" si="10"/>
        <v>14.157</v>
      </c>
      <c r="B26" s="43">
        <v>14.3</v>
      </c>
      <c r="C26" s="45">
        <f t="shared" si="2"/>
        <v>12.3264036160982</v>
      </c>
      <c r="D26" s="45">
        <f t="shared" si="3"/>
        <v>12.448166164020698</v>
      </c>
      <c r="E26" s="45">
        <f t="shared" si="4"/>
        <v>11.852397166117925</v>
      </c>
      <c r="F26" s="45">
        <f t="shared" si="5"/>
        <v>11.969477929013319</v>
      </c>
      <c r="G26" s="45">
        <f t="shared" si="6"/>
        <v>11.82842504190966</v>
      </c>
      <c r="H26" s="45">
        <f t="shared" si="7"/>
        <v>11.94616483379939</v>
      </c>
      <c r="I26" s="45">
        <f t="shared" si="8"/>
        <v>13.390530412386786</v>
      </c>
      <c r="J26" s="45">
        <f t="shared" si="9"/>
        <v>13.522801549804832</v>
      </c>
    </row>
    <row r="27" spans="1:10" ht="12.75">
      <c r="A27" s="43">
        <f t="shared" si="10"/>
        <v>14.552999999999999</v>
      </c>
      <c r="B27" s="43">
        <v>14.7</v>
      </c>
      <c r="C27" s="45">
        <f t="shared" si="2"/>
        <v>12.663543498553615</v>
      </c>
      <c r="D27" s="45">
        <f t="shared" si="3"/>
        <v>12.788655587002433</v>
      </c>
      <c r="E27" s="45">
        <f t="shared" si="4"/>
        <v>12.176573988196198</v>
      </c>
      <c r="F27" s="45">
        <f t="shared" si="5"/>
        <v>12.296875512718625</v>
      </c>
      <c r="G27" s="45">
        <f t="shared" si="6"/>
        <v>12.154433010179357</v>
      </c>
      <c r="H27" s="45">
        <f t="shared" si="7"/>
        <v>12.275419013683646</v>
      </c>
      <c r="I27" s="45">
        <f t="shared" si="8"/>
        <v>13.756766744764816</v>
      </c>
      <c r="J27" s="45">
        <f t="shared" si="9"/>
        <v>13.892676437121718</v>
      </c>
    </row>
    <row r="28" spans="1:10" ht="12.75">
      <c r="A28" s="43">
        <f t="shared" si="10"/>
        <v>14.85</v>
      </c>
      <c r="B28" s="43">
        <v>15</v>
      </c>
      <c r="C28" s="45">
        <f t="shared" si="2"/>
        <v>12.916300055433013</v>
      </c>
      <c r="D28" s="45">
        <f t="shared" si="3"/>
        <v>13.043923675034412</v>
      </c>
      <c r="E28" s="45">
        <f t="shared" si="4"/>
        <v>12.41961205134144</v>
      </c>
      <c r="F28" s="45">
        <f t="shared" si="5"/>
        <v>12.542328546969761</v>
      </c>
      <c r="G28" s="45">
        <f t="shared" si="6"/>
        <v>12.39885649354736</v>
      </c>
      <c r="H28" s="45">
        <f t="shared" si="7"/>
        <v>12.522276355201008</v>
      </c>
      <c r="I28" s="45">
        <f t="shared" si="8"/>
        <v>14.031337038745296</v>
      </c>
      <c r="J28" s="45">
        <f t="shared" si="9"/>
        <v>14.169974968479284</v>
      </c>
    </row>
    <row r="29" spans="1:10" ht="12.75">
      <c r="A29" s="43">
        <f t="shared" si="10"/>
        <v>15.246</v>
      </c>
      <c r="B29" s="43">
        <v>15.4</v>
      </c>
      <c r="C29" s="45">
        <f t="shared" si="2"/>
        <v>13.253182025771544</v>
      </c>
      <c r="D29" s="45">
        <f t="shared" si="3"/>
        <v>13.384153553362307</v>
      </c>
      <c r="E29" s="45">
        <f t="shared" si="4"/>
        <v>12.743540929945507</v>
      </c>
      <c r="F29" s="45">
        <f t="shared" si="5"/>
        <v>12.8694766177636</v>
      </c>
      <c r="G29" s="45">
        <f t="shared" si="6"/>
        <v>12.724647267631727</v>
      </c>
      <c r="H29" s="45">
        <f t="shared" si="7"/>
        <v>12.851311233154055</v>
      </c>
      <c r="I29" s="45">
        <f t="shared" si="8"/>
        <v>14.397292906691105</v>
      </c>
      <c r="J29" s="45">
        <f t="shared" si="9"/>
        <v>14.539567616074917</v>
      </c>
    </row>
    <row r="30" spans="1:10" ht="12.75">
      <c r="A30" s="43">
        <f t="shared" si="10"/>
        <v>15.642000000000001</v>
      </c>
      <c r="B30" s="43">
        <v>15.8</v>
      </c>
      <c r="C30" s="45">
        <f t="shared" si="2"/>
        <v>13.58992383044635</v>
      </c>
      <c r="D30" s="45">
        <f t="shared" si="3"/>
        <v>13.724242386082521</v>
      </c>
      <c r="E30" s="45">
        <f t="shared" si="4"/>
        <v>13.06733506047318</v>
      </c>
      <c r="F30" s="45">
        <f t="shared" si="5"/>
        <v>13.196489094548083</v>
      </c>
      <c r="G30" s="45">
        <f t="shared" si="6"/>
        <v>13.050318550173921</v>
      </c>
      <c r="H30" s="45">
        <f t="shared" si="7"/>
        <v>13.180225460035343</v>
      </c>
      <c r="I30" s="45">
        <f t="shared" si="8"/>
        <v>14.763096352626778</v>
      </c>
      <c r="J30" s="45">
        <f t="shared" si="9"/>
        <v>14.909006884772529</v>
      </c>
    </row>
    <row r="31" spans="1:10" ht="12.75">
      <c r="A31" s="43">
        <f t="shared" si="10"/>
        <v>16.038</v>
      </c>
      <c r="B31" s="43">
        <v>16.2</v>
      </c>
      <c r="C31" s="45">
        <f t="shared" si="2"/>
        <v>13.926530338431888</v>
      </c>
      <c r="D31" s="45">
        <f t="shared" si="3"/>
        <v>14.064195077781786</v>
      </c>
      <c r="E31" s="45">
        <f t="shared" si="4"/>
        <v>13.390999123706646</v>
      </c>
      <c r="F31" s="45">
        <f t="shared" si="5"/>
        <v>13.52337069234121</v>
      </c>
      <c r="G31" s="45">
        <f t="shared" si="6"/>
        <v>13.375873483802067</v>
      </c>
      <c r="H31" s="45">
        <f t="shared" si="7"/>
        <v>13.509022209015049</v>
      </c>
      <c r="I31" s="45">
        <f t="shared" si="8"/>
        <v>15.128752671278958</v>
      </c>
      <c r="J31" s="45">
        <f t="shared" si="9"/>
        <v>15.278298108025034</v>
      </c>
    </row>
    <row r="32" spans="1:10" ht="12.75">
      <c r="A32" s="43">
        <f t="shared" si="10"/>
        <v>16.335</v>
      </c>
      <c r="B32" s="43">
        <v>16.5</v>
      </c>
      <c r="C32" s="45">
        <f t="shared" si="2"/>
        <v>14.178899205548277</v>
      </c>
      <c r="D32" s="45">
        <f t="shared" si="3"/>
        <v>14.319073048833507</v>
      </c>
      <c r="E32" s="45">
        <f t="shared" si="4"/>
        <v>13.633664481808339</v>
      </c>
      <c r="F32" s="45">
        <f t="shared" si="5"/>
        <v>13.768448688146687</v>
      </c>
      <c r="G32" s="45">
        <f t="shared" si="6"/>
        <v>13.61996513104478</v>
      </c>
      <c r="H32" s="45">
        <f t="shared" si="7"/>
        <v>13.755544494375973</v>
      </c>
      <c r="I32" s="45">
        <f t="shared" si="8"/>
        <v>15.402901375182267</v>
      </c>
      <c r="J32" s="45">
        <f t="shared" si="9"/>
        <v>15.555172409847788</v>
      </c>
    </row>
    <row r="33" spans="1:10" ht="12.75">
      <c r="A33" s="43">
        <f t="shared" si="10"/>
        <v>16.730999999999998</v>
      </c>
      <c r="B33" s="43">
        <v>16.9</v>
      </c>
      <c r="C33" s="45">
        <f t="shared" si="2"/>
        <v>14.515279852075945</v>
      </c>
      <c r="D33" s="45">
        <f t="shared" si="3"/>
        <v>14.658798481011297</v>
      </c>
      <c r="E33" s="45">
        <f t="shared" si="4"/>
        <v>13.957111413426466</v>
      </c>
      <c r="F33" s="45">
        <f t="shared" si="5"/>
        <v>14.095111810297869</v>
      </c>
      <c r="G33" s="45">
        <f t="shared" si="6"/>
        <v>13.94532354706979</v>
      </c>
      <c r="H33" s="45">
        <f t="shared" si="7"/>
        <v>14.084142818955385</v>
      </c>
      <c r="I33" s="45">
        <f t="shared" si="8"/>
        <v>15.768312082630493</v>
      </c>
      <c r="J33" s="45">
        <f t="shared" si="9"/>
        <v>15.924216501583452</v>
      </c>
    </row>
    <row r="34" spans="1:10" ht="12.75">
      <c r="A34" s="43">
        <f t="shared" si="10"/>
        <v>17.226</v>
      </c>
      <c r="B34" s="43">
        <v>17.4</v>
      </c>
      <c r="C34" s="45">
        <f t="shared" si="2"/>
        <v>14.935582806726536</v>
      </c>
      <c r="D34" s="45">
        <f t="shared" si="3"/>
        <v>15.083281357065204</v>
      </c>
      <c r="E34" s="45">
        <f t="shared" si="4"/>
        <v>14.361253905455694</v>
      </c>
      <c r="F34" s="45">
        <f t="shared" si="5"/>
        <v>14.503273520829957</v>
      </c>
      <c r="G34" s="45">
        <f t="shared" si="6"/>
        <v>14.351869314429312</v>
      </c>
      <c r="H34" s="45">
        <f t="shared" si="7"/>
        <v>14.494736994794152</v>
      </c>
      <c r="I34" s="45">
        <f t="shared" si="8"/>
        <v>16.22488749879937</v>
      </c>
      <c r="J34" s="45">
        <f t="shared" si="9"/>
        <v>16.385332494706255</v>
      </c>
    </row>
    <row r="35" spans="1:10" ht="12.75">
      <c r="A35" s="43">
        <f t="shared" si="10"/>
        <v>17.622</v>
      </c>
      <c r="B35" s="43">
        <v>17.8</v>
      </c>
      <c r="C35" s="45">
        <f t="shared" si="2"/>
        <v>15.271691669874198</v>
      </c>
      <c r="D35" s="45">
        <f t="shared" si="3"/>
        <v>15.422733343430062</v>
      </c>
      <c r="E35" s="45">
        <f t="shared" si="4"/>
        <v>14.684439558479067</v>
      </c>
      <c r="F35" s="45">
        <f t="shared" si="5"/>
        <v>14.829673766208675</v>
      </c>
      <c r="G35" s="45">
        <f t="shared" si="6"/>
        <v>14.676987283923818</v>
      </c>
      <c r="H35" s="45">
        <f t="shared" si="7"/>
        <v>14.823092539985684</v>
      </c>
      <c r="I35" s="45">
        <f t="shared" si="8"/>
        <v>16.590002657623202</v>
      </c>
      <c r="J35" s="45">
        <f t="shared" si="9"/>
        <v>16.75407923001837</v>
      </c>
    </row>
    <row r="36" spans="1:10" ht="12.75">
      <c r="A36" s="43">
        <f t="shared" si="10"/>
        <v>18.018</v>
      </c>
      <c r="B36" s="43">
        <v>18.2</v>
      </c>
      <c r="C36" s="45">
        <f t="shared" si="2"/>
        <v>15.60768588547292</v>
      </c>
      <c r="D36" s="45">
        <f t="shared" si="3"/>
        <v>15.762069987795396</v>
      </c>
      <c r="E36" s="45">
        <f t="shared" si="4"/>
        <v>15.00751499523211</v>
      </c>
      <c r="F36" s="45">
        <f t="shared" si="5"/>
        <v>15.155963127707913</v>
      </c>
      <c r="G36" s="45">
        <f t="shared" si="6"/>
        <v>15.00200246191494</v>
      </c>
      <c r="H36" s="45">
        <f t="shared" si="7"/>
        <v>15.151344296431825</v>
      </c>
      <c r="I36" s="45">
        <f t="shared" si="8"/>
        <v>16.954993143903113</v>
      </c>
      <c r="J36" s="45">
        <f t="shared" si="9"/>
        <v>17.122700537611927</v>
      </c>
    </row>
    <row r="37" spans="1:10" ht="12.75">
      <c r="A37" s="43">
        <f t="shared" si="10"/>
        <v>18.512999999999998</v>
      </c>
      <c r="B37" s="43">
        <v>18.7</v>
      </c>
      <c r="C37" s="45">
        <f t="shared" si="2"/>
        <v>16.027522767025054</v>
      </c>
      <c r="D37" s="45">
        <f t="shared" si="3"/>
        <v>16.18608396714239</v>
      </c>
      <c r="E37" s="45">
        <f t="shared" si="4"/>
        <v>15.41120942850139</v>
      </c>
      <c r="F37" s="45">
        <f t="shared" si="5"/>
        <v>15.563674065007778</v>
      </c>
      <c r="G37" s="45">
        <f t="shared" si="6"/>
        <v>15.408130450144103</v>
      </c>
      <c r="H37" s="45">
        <f t="shared" si="7"/>
        <v>15.561516640010215</v>
      </c>
      <c r="I37" s="45">
        <f t="shared" si="8"/>
        <v>17.41106173267469</v>
      </c>
      <c r="J37" s="45">
        <f t="shared" si="9"/>
        <v>17.5833066328274</v>
      </c>
    </row>
    <row r="38" spans="1:10" ht="12.75">
      <c r="A38" s="43">
        <f t="shared" si="10"/>
        <v>18.909000000000002</v>
      </c>
      <c r="B38" s="43">
        <v>19.1</v>
      </c>
      <c r="C38" s="45">
        <f t="shared" si="2"/>
        <v>16.363271608535406</v>
      </c>
      <c r="D38" s="45">
        <f t="shared" si="3"/>
        <v>16.525173765410674</v>
      </c>
      <c r="E38" s="45">
        <f t="shared" si="4"/>
        <v>15.734048975197446</v>
      </c>
      <c r="F38" s="45">
        <f t="shared" si="5"/>
        <v>15.889726121336412</v>
      </c>
      <c r="G38" s="45">
        <f t="shared" si="6"/>
        <v>15.732922774022747</v>
      </c>
      <c r="H38" s="45">
        <f t="shared" si="7"/>
        <v>15.889543380427494</v>
      </c>
      <c r="I38" s="45">
        <f t="shared" si="8"/>
        <v>17.775785388899436</v>
      </c>
      <c r="J38" s="45">
        <f t="shared" si="9"/>
        <v>17.951659509641935</v>
      </c>
    </row>
    <row r="39" spans="1:10" ht="12.75">
      <c r="A39" s="43">
        <f t="shared" si="10"/>
        <v>19.404</v>
      </c>
      <c r="B39" s="43">
        <v>19.6</v>
      </c>
      <c r="C39" s="45">
        <f t="shared" si="2"/>
        <v>16.782811985943138</v>
      </c>
      <c r="D39" s="45">
        <f t="shared" si="3"/>
        <v>16.94888947382493</v>
      </c>
      <c r="E39" s="45">
        <f t="shared" si="4"/>
        <v>16.137458364597638</v>
      </c>
      <c r="F39" s="45">
        <f t="shared" si="5"/>
        <v>16.297150316267555</v>
      </c>
      <c r="G39" s="45">
        <f t="shared" si="6"/>
        <v>16.138779082522994</v>
      </c>
      <c r="H39" s="45">
        <f t="shared" si="7"/>
        <v>16.29944140880459</v>
      </c>
      <c r="I39" s="45">
        <f t="shared" si="8"/>
        <v>18.231531546652583</v>
      </c>
      <c r="J39" s="45">
        <f t="shared" si="9"/>
        <v>18.411941252559394</v>
      </c>
    </row>
    <row r="40" spans="1:10" ht="12.75">
      <c r="A40" s="43">
        <f t="shared" si="10"/>
        <v>19.8</v>
      </c>
      <c r="B40" s="43">
        <v>20</v>
      </c>
      <c r="C40" s="45">
        <f t="shared" si="2"/>
        <v>17.11833137663417</v>
      </c>
      <c r="D40" s="45">
        <f t="shared" si="3"/>
        <v>17.287748463270827</v>
      </c>
      <c r="E40" s="45">
        <f t="shared" si="4"/>
        <v>16.46007732905045</v>
      </c>
      <c r="F40" s="45">
        <f t="shared" si="5"/>
        <v>16.622980484838486</v>
      </c>
      <c r="G40" s="45">
        <f t="shared" si="6"/>
        <v>16.463359321180413</v>
      </c>
      <c r="H40" s="45">
        <f t="shared" si="7"/>
        <v>16.62725400671328</v>
      </c>
      <c r="I40" s="45">
        <f t="shared" si="8"/>
        <v>18.596005688451484</v>
      </c>
      <c r="J40" s="45">
        <f t="shared" si="9"/>
        <v>18.780043138198696</v>
      </c>
    </row>
    <row r="41" spans="1:10" ht="12.75">
      <c r="A41" s="43">
        <f t="shared" si="10"/>
        <v>20.294999999999998</v>
      </c>
      <c r="B41" s="43">
        <v>20.5</v>
      </c>
      <c r="C41" s="45">
        <f t="shared" si="2"/>
        <v>17.53759410958523</v>
      </c>
      <c r="D41" s="45">
        <f t="shared" si="3"/>
        <v>17.711184895088792</v>
      </c>
      <c r="E41" s="45">
        <f t="shared" si="4"/>
        <v>16.863219805317545</v>
      </c>
      <c r="F41" s="45">
        <f t="shared" si="5"/>
        <v>17.03013619758125</v>
      </c>
      <c r="G41" s="45">
        <f t="shared" si="6"/>
        <v>16.86895678082093</v>
      </c>
      <c r="H41" s="45">
        <f t="shared" si="7"/>
        <v>17.036890675416757</v>
      </c>
      <c r="I41" s="45">
        <f t="shared" si="8"/>
        <v>19.05144992400012</v>
      </c>
      <c r="J41" s="45">
        <f t="shared" si="9"/>
        <v>19.240021184054697</v>
      </c>
    </row>
    <row r="42" spans="1:10" ht="12.75">
      <c r="A42" s="43">
        <f t="shared" si="10"/>
        <v>20.79</v>
      </c>
      <c r="B42" s="43">
        <v>21</v>
      </c>
      <c r="C42" s="45">
        <f t="shared" si="2"/>
        <v>17.956710045719376</v>
      </c>
      <c r="D42" s="45">
        <f t="shared" si="3"/>
        <v>18.134473676280084</v>
      </c>
      <c r="E42" s="45">
        <f t="shared" si="4"/>
        <v>17.266221158657856</v>
      </c>
      <c r="F42" s="45">
        <f t="shared" si="5"/>
        <v>17.43714996658834</v>
      </c>
      <c r="G42" s="45">
        <f t="shared" si="6"/>
        <v>17.27441555515304</v>
      </c>
      <c r="H42" s="45">
        <f t="shared" si="7"/>
        <v>17.446387313651954</v>
      </c>
      <c r="I42" s="45">
        <f t="shared" si="8"/>
        <v>19.506734526545074</v>
      </c>
      <c r="J42" s="45">
        <f t="shared" si="9"/>
        <v>19.69983866843853</v>
      </c>
    </row>
    <row r="43" spans="1:10" ht="12.75">
      <c r="A43" s="43">
        <f t="shared" si="10"/>
        <v>21.285</v>
      </c>
      <c r="B43" s="43">
        <v>21.5</v>
      </c>
      <c r="C43" s="45">
        <f t="shared" si="2"/>
        <v>18.375684138766758</v>
      </c>
      <c r="D43" s="45">
        <f t="shared" si="3"/>
        <v>18.557619795633784</v>
      </c>
      <c r="E43" s="45">
        <f t="shared" si="4"/>
        <v>17.669086151333342</v>
      </c>
      <c r="F43" s="45">
        <f t="shared" si="5"/>
        <v>17.84402658782557</v>
      </c>
      <c r="G43" s="45">
        <f t="shared" si="6"/>
        <v>17.67973907594846</v>
      </c>
      <c r="H43" s="45">
        <f t="shared" si="7"/>
        <v>17.855747386528446</v>
      </c>
      <c r="I43" s="45">
        <f t="shared" si="8"/>
        <v>19.961864882979853</v>
      </c>
      <c r="J43" s="45">
        <f t="shared" si="9"/>
        <v>20.159501016368274</v>
      </c>
    </row>
    <row r="44" spans="1:10" ht="12.75">
      <c r="A44" s="43">
        <f t="shared" si="10"/>
        <v>21.879</v>
      </c>
      <c r="B44" s="43">
        <v>22.1</v>
      </c>
      <c r="C44" s="45">
        <f t="shared" si="2"/>
        <v>18.878272403285628</v>
      </c>
      <c r="D44" s="45">
        <f t="shared" si="3"/>
        <v>19.065213457429103</v>
      </c>
      <c r="E44" s="45">
        <f t="shared" si="4"/>
        <v>18.15235047765551</v>
      </c>
      <c r="F44" s="45">
        <f t="shared" si="5"/>
        <v>18.33210387410742</v>
      </c>
      <c r="G44" s="45">
        <f t="shared" si="6"/>
        <v>18.165953358408796</v>
      </c>
      <c r="H44" s="45">
        <f t="shared" si="7"/>
        <v>18.346803844489926</v>
      </c>
      <c r="I44" s="45">
        <f t="shared" si="8"/>
        <v>20.507824867441766</v>
      </c>
      <c r="J44" s="45">
        <f t="shared" si="9"/>
        <v>20.710898265892673</v>
      </c>
    </row>
    <row r="45" spans="1:10" ht="12.75">
      <c r="A45" s="43">
        <f t="shared" si="10"/>
        <v>22.374000000000002</v>
      </c>
      <c r="B45" s="43">
        <v>22.6</v>
      </c>
      <c r="C45" s="45">
        <f t="shared" si="2"/>
        <v>19.296950606462104</v>
      </c>
      <c r="D45" s="45">
        <f t="shared" si="3"/>
        <v>19.488061999581173</v>
      </c>
      <c r="E45" s="45">
        <f t="shared" si="4"/>
        <v>18.55493101699293</v>
      </c>
      <c r="F45" s="45">
        <f t="shared" si="5"/>
        <v>18.738694419893417</v>
      </c>
      <c r="G45" s="45">
        <f t="shared" si="6"/>
        <v>18.570990616354656</v>
      </c>
      <c r="H45" s="45">
        <f t="shared" si="7"/>
        <v>18.75587487822737</v>
      </c>
      <c r="I45" s="45">
        <f t="shared" si="8"/>
        <v>20.96263346084484</v>
      </c>
      <c r="J45" s="45">
        <f t="shared" si="9"/>
        <v>21.170237015916644</v>
      </c>
    </row>
    <row r="46" spans="1:10" ht="12.75">
      <c r="A46" s="43">
        <f t="shared" si="10"/>
        <v>22.968</v>
      </c>
      <c r="B46" s="43">
        <v>23.2</v>
      </c>
      <c r="C46" s="45">
        <f t="shared" si="2"/>
        <v>19.799196276233666</v>
      </c>
      <c r="D46" s="45">
        <f t="shared" si="3"/>
        <v>19.99531112939996</v>
      </c>
      <c r="E46" s="45">
        <f t="shared" si="4"/>
        <v>19.037865990305555</v>
      </c>
      <c r="F46" s="45">
        <f t="shared" si="5"/>
        <v>19.226440490812955</v>
      </c>
      <c r="G46" s="45">
        <f t="shared" si="6"/>
        <v>19.056870165794926</v>
      </c>
      <c r="H46" s="45">
        <f t="shared" si="7"/>
        <v>19.246593356929804</v>
      </c>
      <c r="I46" s="45">
        <f t="shared" si="8"/>
        <v>21.508220893437354</v>
      </c>
      <c r="J46" s="45">
        <f t="shared" si="9"/>
        <v>21.721259606947495</v>
      </c>
    </row>
    <row r="47" spans="1:10" ht="12.75">
      <c r="A47" s="43">
        <f t="shared" si="10"/>
        <v>23.462999999999997</v>
      </c>
      <c r="B47" s="43">
        <v>23.7</v>
      </c>
      <c r="C47" s="45">
        <f t="shared" si="2"/>
        <v>20.21759882130621</v>
      </c>
      <c r="D47" s="45">
        <f t="shared" si="3"/>
        <v>20.41788246793355</v>
      </c>
      <c r="E47" s="45">
        <f t="shared" si="4"/>
        <v>19.440181526087468</v>
      </c>
      <c r="F47" s="45">
        <f t="shared" si="5"/>
        <v>19.63276454726507</v>
      </c>
      <c r="G47" s="45">
        <f t="shared" si="6"/>
        <v>19.46163545046181</v>
      </c>
      <c r="H47" s="45">
        <f t="shared" si="7"/>
        <v>19.655389779898996</v>
      </c>
      <c r="I47" s="45">
        <f t="shared" si="8"/>
        <v>21.96272972467903</v>
      </c>
      <c r="J47" s="45">
        <f t="shared" si="9"/>
        <v>22.180296914152855</v>
      </c>
    </row>
    <row r="48" spans="1:10" ht="12.75">
      <c r="A48" s="43">
        <f t="shared" si="10"/>
        <v>24.057000000000002</v>
      </c>
      <c r="B48" s="43">
        <v>24.3</v>
      </c>
      <c r="C48" s="45">
        <f t="shared" si="2"/>
        <v>20.71952485073919</v>
      </c>
      <c r="D48" s="45">
        <f t="shared" si="3"/>
        <v>20.924810180555827</v>
      </c>
      <c r="E48" s="45">
        <f t="shared" si="4"/>
        <v>19.922809213581182</v>
      </c>
      <c r="F48" s="45">
        <f t="shared" si="5"/>
        <v>20.12020162418566</v>
      </c>
      <c r="G48" s="45">
        <f t="shared" si="6"/>
        <v>19.947196585233634</v>
      </c>
      <c r="H48" s="45">
        <f t="shared" si="7"/>
        <v>20.14578675619469</v>
      </c>
      <c r="I48" s="45">
        <f t="shared" si="8"/>
        <v>22.507969566987086</v>
      </c>
      <c r="J48" s="45">
        <f t="shared" si="9"/>
        <v>22.73096998266955</v>
      </c>
    </row>
    <row r="49" spans="1:10" ht="12.75">
      <c r="A49" s="43">
        <f t="shared" si="10"/>
        <v>24.651</v>
      </c>
      <c r="B49" s="43">
        <v>24.9</v>
      </c>
      <c r="C49" s="45">
        <f t="shared" si="2"/>
        <v>21.221285347840595</v>
      </c>
      <c r="D49" s="45">
        <f t="shared" si="3"/>
        <v>21.43157145290661</v>
      </c>
      <c r="E49" s="45">
        <f t="shared" si="4"/>
        <v>20.405277766785737</v>
      </c>
      <c r="F49" s="45">
        <f t="shared" si="5"/>
        <v>20.607478693970254</v>
      </c>
      <c r="G49" s="45">
        <f t="shared" si="6"/>
        <v>20.43259037608291</v>
      </c>
      <c r="H49" s="45">
        <f t="shared" si="7"/>
        <v>20.63601476589276</v>
      </c>
      <c r="I49" s="45">
        <f t="shared" si="8"/>
        <v>23.05302940250852</v>
      </c>
      <c r="J49" s="45">
        <f t="shared" si="9"/>
        <v>23.28146205706775</v>
      </c>
    </row>
    <row r="50" spans="1:10" ht="12.75">
      <c r="A50" s="43">
        <f t="shared" si="10"/>
        <v>25.245</v>
      </c>
      <c r="B50" s="43">
        <v>25.5</v>
      </c>
      <c r="C50" s="45">
        <f t="shared" si="2"/>
        <v>21.722886094291248</v>
      </c>
      <c r="D50" s="45">
        <f t="shared" si="3"/>
        <v>21.938172106651788</v>
      </c>
      <c r="E50" s="45">
        <f t="shared" si="4"/>
        <v>20.887592743912396</v>
      </c>
      <c r="F50" s="45">
        <f t="shared" si="5"/>
        <v>21.09460135326969</v>
      </c>
      <c r="G50" s="45">
        <f t="shared" si="6"/>
        <v>20.917821014894677</v>
      </c>
      <c r="H50" s="45">
        <f t="shared" si="7"/>
        <v>21.126078041589654</v>
      </c>
      <c r="I50" s="45">
        <f t="shared" si="8"/>
        <v>23.59791551848509</v>
      </c>
      <c r="J50" s="45">
        <f t="shared" si="9"/>
        <v>23.831779468070643</v>
      </c>
    </row>
    <row r="51" spans="1:10" ht="12.75">
      <c r="A51" s="43">
        <f t="shared" si="10"/>
        <v>25.839000000000002</v>
      </c>
      <c r="B51" s="43">
        <v>26.1</v>
      </c>
      <c r="C51" s="45">
        <f t="shared" si="2"/>
        <v>22.224332557929458</v>
      </c>
      <c r="D51" s="45">
        <f t="shared" si="3"/>
        <v>22.444617647311475</v>
      </c>
      <c r="E51" s="45">
        <f t="shared" si="4"/>
        <v>21.36975940146031</v>
      </c>
      <c r="F51" s="45">
        <f t="shared" si="5"/>
        <v>21.581574894808483</v>
      </c>
      <c r="G51" s="45">
        <f t="shared" si="6"/>
        <v>21.402892492541167</v>
      </c>
      <c r="H51" s="45">
        <f t="shared" si="7"/>
        <v>21.615980612915337</v>
      </c>
      <c r="I51" s="45">
        <f t="shared" si="8"/>
        <v>24.142633860873055</v>
      </c>
      <c r="J51" s="45">
        <f t="shared" si="9"/>
        <v>24.38192820261127</v>
      </c>
    </row>
    <row r="52" spans="1:10" ht="12.75">
      <c r="A52" s="43">
        <f t="shared" si="10"/>
        <v>26.433</v>
      </c>
      <c r="B52" s="43">
        <v>26.7</v>
      </c>
      <c r="C52" s="45">
        <f t="shared" si="2"/>
        <v>22.725629916298676</v>
      </c>
      <c r="D52" s="45">
        <f t="shared" si="3"/>
        <v>22.950913287985728</v>
      </c>
      <c r="E52" s="45">
        <f t="shared" si="4"/>
        <v>21.851782716854075</v>
      </c>
      <c r="F52" s="45">
        <f t="shared" si="5"/>
        <v>22.068404330193523</v>
      </c>
      <c r="G52" s="45">
        <f t="shared" si="6"/>
        <v>21.88780861291768</v>
      </c>
      <c r="H52" s="45">
        <f t="shared" si="7"/>
        <v>22.105726320705678</v>
      </c>
      <c r="I52" s="45">
        <f t="shared" si="8"/>
        <v>24.68719005994991</v>
      </c>
      <c r="J52" s="45">
        <f t="shared" si="9"/>
        <v>24.931913929632856</v>
      </c>
    </row>
    <row r="53" spans="1:10" ht="12.75">
      <c r="A53" s="43">
        <f t="shared" si="10"/>
        <v>27.125999999999998</v>
      </c>
      <c r="B53" s="43">
        <v>27.4</v>
      </c>
      <c r="C53" s="45">
        <f t="shared" si="2"/>
        <v>23.310294916381082</v>
      </c>
      <c r="D53" s="45">
        <f t="shared" si="3"/>
        <v>23.54140865770382</v>
      </c>
      <c r="E53" s="45">
        <f t="shared" si="4"/>
        <v>22.413968364835764</v>
      </c>
      <c r="F53" s="45">
        <f t="shared" si="5"/>
        <v>22.636196195539284</v>
      </c>
      <c r="G53" s="45">
        <f t="shared" si="6"/>
        <v>22.453352565599324</v>
      </c>
      <c r="H53" s="45">
        <f t="shared" si="7"/>
        <v>22.676902935219754</v>
      </c>
      <c r="I53" s="45">
        <f t="shared" si="8"/>
        <v>25.32230780027487</v>
      </c>
      <c r="J53" s="45">
        <f t="shared" si="9"/>
        <v>25.573365075586764</v>
      </c>
    </row>
    <row r="54" spans="1:10" ht="12.75">
      <c r="A54" s="43">
        <f t="shared" si="10"/>
        <v>27.72</v>
      </c>
      <c r="B54" s="43">
        <v>28</v>
      </c>
      <c r="C54" s="45">
        <f t="shared" si="2"/>
        <v>23.81128572029516</v>
      </c>
      <c r="D54" s="45">
        <f t="shared" si="3"/>
        <v>24.047396134857834</v>
      </c>
      <c r="E54" s="45">
        <f t="shared" si="4"/>
        <v>22.89569697450744</v>
      </c>
      <c r="F54" s="45">
        <f t="shared" si="5"/>
        <v>23.122729378329616</v>
      </c>
      <c r="G54" s="45">
        <f t="shared" si="6"/>
        <v>22.937944314073675</v>
      </c>
      <c r="H54" s="45">
        <f t="shared" si="7"/>
        <v>23.166321126349317</v>
      </c>
      <c r="I54" s="45">
        <f t="shared" si="8"/>
        <v>25.866530639204694</v>
      </c>
      <c r="J54" s="45">
        <f t="shared" si="9"/>
        <v>26.123015692696566</v>
      </c>
    </row>
    <row r="55" spans="1:10" ht="12.75">
      <c r="A55" s="43">
        <f t="shared" si="10"/>
        <v>28.413</v>
      </c>
      <c r="B55" s="43">
        <v>28.7</v>
      </c>
      <c r="C55" s="45">
        <f t="shared" si="2"/>
        <v>24.395605427762355</v>
      </c>
      <c r="D55" s="45">
        <f t="shared" si="3"/>
        <v>24.637544418792807</v>
      </c>
      <c r="E55" s="45">
        <f t="shared" si="4"/>
        <v>23.457550675887827</v>
      </c>
      <c r="F55" s="45">
        <f t="shared" si="5"/>
        <v>23.690187573214473</v>
      </c>
      <c r="G55" s="45">
        <f t="shared" si="6"/>
        <v>23.503119062821263</v>
      </c>
      <c r="H55" s="45">
        <f t="shared" si="7"/>
        <v>23.737124957670403</v>
      </c>
      <c r="I55" s="45">
        <f t="shared" si="8"/>
        <v>26.501272893885762</v>
      </c>
      <c r="J55" s="45">
        <f t="shared" si="9"/>
        <v>26.76408940304074</v>
      </c>
    </row>
    <row r="56" spans="1:10" ht="12.75">
      <c r="A56" s="43">
        <f t="shared" si="10"/>
        <v>29.105999999999998</v>
      </c>
      <c r="B56" s="43">
        <v>29.4</v>
      </c>
      <c r="C56" s="45">
        <f t="shared" si="2"/>
        <v>24.979748805587782</v>
      </c>
      <c r="D56" s="45">
        <f t="shared" si="3"/>
        <v>25.227515472559432</v>
      </c>
      <c r="E56" s="45">
        <f t="shared" si="4"/>
        <v>24.019234862999113</v>
      </c>
      <c r="F56" s="45">
        <f t="shared" si="5"/>
        <v>24.25747538811018</v>
      </c>
      <c r="G56" s="45">
        <f t="shared" si="6"/>
        <v>24.06810223678463</v>
      </c>
      <c r="H56" s="45">
        <f t="shared" si="7"/>
        <v>24.307735357091</v>
      </c>
      <c r="I56" s="45">
        <f t="shared" si="8"/>
        <v>27.135823400333134</v>
      </c>
      <c r="J56" s="45">
        <f t="shared" si="9"/>
        <v>27.404970385880908</v>
      </c>
    </row>
    <row r="57" spans="1:10" ht="12.75">
      <c r="A57" s="43">
        <f t="shared" si="10"/>
        <v>29.799</v>
      </c>
      <c r="B57" s="43">
        <v>30.1</v>
      </c>
      <c r="C57" s="45">
        <f t="shared" si="2"/>
        <v>25.56372209395825</v>
      </c>
      <c r="D57" s="45">
        <f t="shared" si="3"/>
        <v>25.81731557840648</v>
      </c>
      <c r="E57" s="45">
        <f t="shared" si="4"/>
        <v>24.580755534836676</v>
      </c>
      <c r="F57" s="45">
        <f t="shared" si="5"/>
        <v>24.824598862448333</v>
      </c>
      <c r="G57" s="45">
        <f t="shared" si="6"/>
        <v>24.632898578893162</v>
      </c>
      <c r="H57" s="45">
        <f t="shared" si="7"/>
        <v>24.878157113591794</v>
      </c>
      <c r="I57" s="45">
        <f t="shared" si="8"/>
        <v>27.77018894438716</v>
      </c>
      <c r="J57" s="45">
        <f t="shared" si="9"/>
        <v>28.04566547279737</v>
      </c>
    </row>
    <row r="58" spans="1:10" ht="12.75">
      <c r="A58" s="43">
        <f t="shared" si="10"/>
        <v>30.590999999999998</v>
      </c>
      <c r="B58" s="43">
        <v>30.9</v>
      </c>
      <c r="C58" s="45">
        <f t="shared" si="2"/>
        <v>26.230919422802735</v>
      </c>
      <c r="D58" s="45">
        <f t="shared" si="3"/>
        <v>26.49117112677748</v>
      </c>
      <c r="E58" s="45">
        <f t="shared" si="4"/>
        <v>25.22230048839984</v>
      </c>
      <c r="F58" s="45">
        <f t="shared" si="5"/>
        <v>25.47254605709118</v>
      </c>
      <c r="G58" s="45">
        <f t="shared" si="6"/>
        <v>25.278157125156167</v>
      </c>
      <c r="H58" s="45">
        <f t="shared" si="7"/>
        <v>25.529842543421925</v>
      </c>
      <c r="I58" s="45">
        <f t="shared" si="8"/>
        <v>28.494959871690604</v>
      </c>
      <c r="J58" s="45">
        <f t="shared" si="9"/>
        <v>28.777669075444535</v>
      </c>
    </row>
    <row r="59" spans="1:10" ht="12.75">
      <c r="A59" s="43">
        <f t="shared" si="10"/>
        <v>31.284000000000002</v>
      </c>
      <c r="B59" s="43">
        <v>31.6</v>
      </c>
      <c r="C59" s="45">
        <f t="shared" si="2"/>
        <v>26.814547711649453</v>
      </c>
      <c r="D59" s="45">
        <f t="shared" si="3"/>
        <v>27.080624524114604</v>
      </c>
      <c r="E59" s="45">
        <f t="shared" si="4"/>
        <v>25.783489495399188</v>
      </c>
      <c r="F59" s="45">
        <f t="shared" si="5"/>
        <v>26.039336223659525</v>
      </c>
      <c r="G59" s="45">
        <f t="shared" si="6"/>
        <v>25.842568059507585</v>
      </c>
      <c r="H59" s="45">
        <f t="shared" si="7"/>
        <v>26.09987515642449</v>
      </c>
      <c r="I59" s="45">
        <f t="shared" si="8"/>
        <v>29.128950248820658</v>
      </c>
      <c r="J59" s="45">
        <f t="shared" si="9"/>
        <v>29.41798713701393</v>
      </c>
    </row>
    <row r="60" spans="1:10" ht="12.75">
      <c r="A60" s="43">
        <f t="shared" si="10"/>
        <v>32.076</v>
      </c>
      <c r="B60" s="43">
        <v>32.4</v>
      </c>
      <c r="C60" s="45">
        <f t="shared" si="2"/>
        <v>27.48136495740402</v>
      </c>
      <c r="D60" s="45">
        <f t="shared" si="3"/>
        <v>27.754098131017066</v>
      </c>
      <c r="E60" s="45">
        <f t="shared" si="4"/>
        <v>26.424669056583962</v>
      </c>
      <c r="F60" s="45">
        <f t="shared" si="5"/>
        <v>26.686916239374145</v>
      </c>
      <c r="G60" s="45">
        <f t="shared" si="6"/>
        <v>26.487397130183467</v>
      </c>
      <c r="H60" s="45">
        <f t="shared" si="7"/>
        <v>26.751126947950056</v>
      </c>
      <c r="I60" s="45">
        <f t="shared" si="8"/>
        <v>29.85330785786167</v>
      </c>
      <c r="J60" s="45">
        <f t="shared" si="9"/>
        <v>30.149575400519957</v>
      </c>
    </row>
    <row r="61" spans="1:10" ht="12.75">
      <c r="A61" s="43">
        <f t="shared" si="10"/>
        <v>32.868</v>
      </c>
      <c r="B61" s="43">
        <v>33.2</v>
      </c>
      <c r="C61" s="45">
        <f t="shared" si="2"/>
        <v>28.14799036416418</v>
      </c>
      <c r="D61" s="45">
        <f t="shared" si="3"/>
        <v>28.427378979962615</v>
      </c>
      <c r="E61" s="45">
        <f t="shared" si="4"/>
        <v>27.06566419360389</v>
      </c>
      <c r="F61" s="45">
        <f t="shared" si="5"/>
        <v>27.334310947480514</v>
      </c>
      <c r="G61" s="45">
        <f t="shared" si="6"/>
        <v>27.13200563237034</v>
      </c>
      <c r="H61" s="45">
        <f t="shared" si="7"/>
        <v>27.40215603324551</v>
      </c>
      <c r="I61" s="45">
        <f t="shared" si="8"/>
        <v>30.577456853149698</v>
      </c>
      <c r="J61" s="45">
        <f t="shared" si="9"/>
        <v>30.880954050954696</v>
      </c>
    </row>
    <row r="62" spans="1:10" ht="12.75">
      <c r="A62" s="43">
        <f t="shared" si="10"/>
        <v>33.66</v>
      </c>
      <c r="B62" s="43">
        <v>34</v>
      </c>
      <c r="C62" s="45">
        <f t="shared" si="2"/>
        <v>28.814430945019858</v>
      </c>
      <c r="D62" s="45">
        <f t="shared" si="3"/>
        <v>29.100474130326134</v>
      </c>
      <c r="E62" s="45">
        <f t="shared" si="4"/>
        <v>27.706481648483738</v>
      </c>
      <c r="F62" s="45">
        <f t="shared" si="5"/>
        <v>27.981527134499387</v>
      </c>
      <c r="G62" s="45">
        <f t="shared" si="6"/>
        <v>27.776399093627948</v>
      </c>
      <c r="H62" s="45">
        <f t="shared" si="7"/>
        <v>28.05296799353005</v>
      </c>
      <c r="I62" s="45">
        <f t="shared" si="8"/>
        <v>31.3014048610123</v>
      </c>
      <c r="J62" s="45">
        <f t="shared" si="9"/>
        <v>31.612130764977913</v>
      </c>
    </row>
    <row r="63" spans="1:10" ht="12.75">
      <c r="A63" s="43">
        <f t="shared" si="10"/>
        <v>34.452</v>
      </c>
      <c r="B63" s="43">
        <v>34.8</v>
      </c>
      <c r="C63" s="45">
        <f t="shared" si="2"/>
        <v>29.480693327357983</v>
      </c>
      <c r="D63" s="45">
        <f t="shared" si="3"/>
        <v>29.77339025303933</v>
      </c>
      <c r="E63" s="45">
        <f t="shared" si="4"/>
        <v>28.347127792453193</v>
      </c>
      <c r="F63" s="45">
        <f t="shared" si="5"/>
        <v>28.628571213522186</v>
      </c>
      <c r="G63" s="45">
        <f t="shared" si="6"/>
        <v>28.42058277639958</v>
      </c>
      <c r="H63" s="45">
        <f t="shared" si="7"/>
        <v>28.70356814233082</v>
      </c>
      <c r="I63" s="45">
        <f t="shared" si="8"/>
        <v>32.025159088347436</v>
      </c>
      <c r="J63" s="45">
        <f t="shared" si="9"/>
        <v>32.343112796839975</v>
      </c>
    </row>
    <row r="64" spans="1:10" ht="12.75">
      <c r="A64" s="43">
        <f t="shared" si="10"/>
        <v>35.343</v>
      </c>
      <c r="B64" s="43">
        <v>35.7</v>
      </c>
      <c r="C64" s="45">
        <f t="shared" si="2"/>
        <v>30.23003329946371</v>
      </c>
      <c r="D64" s="45">
        <f t="shared" si="3"/>
        <v>30.530214742976018</v>
      </c>
      <c r="E64" s="45">
        <f t="shared" si="4"/>
        <v>29.067657427954344</v>
      </c>
      <c r="F64" s="45">
        <f t="shared" si="5"/>
        <v>29.3562976222031</v>
      </c>
      <c r="G64" s="45">
        <f t="shared" si="6"/>
        <v>29.145044904933584</v>
      </c>
      <c r="H64" s="45">
        <f t="shared" si="7"/>
        <v>29.435246425614586</v>
      </c>
      <c r="I64" s="45">
        <f t="shared" si="8"/>
        <v>32.83915944230333</v>
      </c>
      <c r="J64" s="45">
        <f t="shared" si="9"/>
        <v>33.16524340859439</v>
      </c>
    </row>
    <row r="65" spans="1:10" ht="12.75">
      <c r="A65" s="43">
        <f t="shared" si="10"/>
        <v>36.135</v>
      </c>
      <c r="B65" s="43">
        <v>36.5</v>
      </c>
      <c r="C65" s="45">
        <f t="shared" si="2"/>
        <v>30.895937420822793</v>
      </c>
      <c r="D65" s="45">
        <f t="shared" si="3"/>
        <v>31.202770976102947</v>
      </c>
      <c r="E65" s="45">
        <f t="shared" si="4"/>
        <v>29.707959158203</v>
      </c>
      <c r="F65" s="45">
        <f t="shared" si="5"/>
        <v>30.002995721845686</v>
      </c>
      <c r="G65" s="45">
        <f t="shared" si="6"/>
        <v>29.788799177101474</v>
      </c>
      <c r="H65" s="45">
        <f t="shared" si="7"/>
        <v>30.085413002578232</v>
      </c>
      <c r="I65" s="45">
        <f t="shared" si="8"/>
        <v>33.56252408165288</v>
      </c>
      <c r="J65" s="45">
        <f t="shared" si="9"/>
        <v>33.895834081455206</v>
      </c>
    </row>
    <row r="66" spans="1:10" ht="12.75">
      <c r="A66" s="43">
        <f t="shared" si="10"/>
        <v>37.025999999999996</v>
      </c>
      <c r="B66" s="43">
        <v>37.4</v>
      </c>
      <c r="C66" s="45">
        <f t="shared" si="2"/>
        <v>31.644888970696584</v>
      </c>
      <c r="D66" s="45">
        <f t="shared" si="3"/>
        <v>31.95920530659685</v>
      </c>
      <c r="E66" s="45">
        <f t="shared" si="4"/>
        <v>30.428115384502558</v>
      </c>
      <c r="F66" s="45">
        <f t="shared" si="5"/>
        <v>30.730347051259642</v>
      </c>
      <c r="G66" s="45">
        <f t="shared" si="6"/>
        <v>30.512790047821046</v>
      </c>
      <c r="H66" s="45">
        <f t="shared" si="7"/>
        <v>30.816615461477397</v>
      </c>
      <c r="I66" s="45">
        <f t="shared" si="8"/>
        <v>34.37610204901424</v>
      </c>
      <c r="J66" s="45">
        <f t="shared" si="9"/>
        <v>34.71754041749927</v>
      </c>
    </row>
    <row r="67" spans="1:10" ht="12.75">
      <c r="A67" s="43">
        <f t="shared" si="10"/>
        <v>37.916999999999994</v>
      </c>
      <c r="B67" s="43">
        <v>38.3</v>
      </c>
      <c r="C67" s="45">
        <f aca="true" t="shared" si="11" ref="C67:C131">$A67*0.4*(0.9075+1/16*POWER(2-LOG($A67,10),2))*1.01+0.6*$A67*(0.818-1/51*POWER(1.1-LOG($A67,10),2))*0.99</f>
        <v>32.39364597669689</v>
      </c>
      <c r="D67" s="45">
        <f aca="true" t="shared" si="12" ref="D67:D131">$B67*0.4*(0.9075+1/16*POWER(2-LOG($B67,10),2))*1.01+0.6*$B67*(0.818-1/51*POWER(1.1-LOG($B67,10),2))*0.99</f>
        <v>32.715444245164115</v>
      </c>
      <c r="E67" s="45">
        <f aca="true" t="shared" si="13" ref="E67:E131">$A67*0.4*(0.9075+1/16*POWER(2-LOG($A67,10),2))*1.01*116.9/121.6+0.6*$A67*(0.8183-1/51*POWER(1.1-LOG($A67,10),2))*0.99*116.9/121.6</f>
        <v>31.14808458630532</v>
      </c>
      <c r="F67" s="45">
        <f aca="true" t="shared" si="14" ref="F67:F131">$B67*0.4*(0.9075+1/16*POWER(2-LOG(B67,10),2))*1.01*116.9/121.6+0.6*$B67*(0.8183-1/51*POWER(1.1-LOG($B67,10),2))*0.99*116.9/121.6</f>
        <v>31.457510540902014</v>
      </c>
      <c r="G67" s="45">
        <f aca="true" t="shared" si="15" ref="G67:G131">$A67*0.25*1.2/1.5*(0.9075+1/16*POWER(2-LOG($A67,10),2))*1.01*116.9/94.9+0.75*$A67*1.2/1.5*(0.818-1/51*POWER(1.1-LOG($A67,10),2))*0.99*116.9/94.9</f>
        <v>31.236540481733186</v>
      </c>
      <c r="H67" s="45">
        <f aca="true" t="shared" si="16" ref="H67:H131">$B67*0.25*1.2/1.5*(0.9075+1/16*POWER(2-LOG(B67,10),2))*1.01*116.9/94.9+0.75*$B67*1.2/1.5*(0.818-1/51*POWER(1.1-LOG(B67,10),2))*0.99*116.9/94.9</f>
        <v>31.547575153837116</v>
      </c>
      <c r="I67" s="45">
        <f aca="true" t="shared" si="17" ref="I67:I131">$A67*0.4*(0.9075+1/16*POWER(2-LOG($A67,10),2))*1.01*116.9/107.5+0.6*$A67*(0.8165-1/51*POWER(1.1-LOG($A67,10),2))*0.99*116.9/107.5</f>
        <v>35.189468461223875</v>
      </c>
      <c r="J67" s="45">
        <f aca="true" t="shared" si="18" ref="J67:J131">$B67*0.4*(0.9075+1/16*POWER(2-LOG(B67,10),2))*1.01*116.9/107.5+0.6*$B67*(0.8165-1/51*POWER(1.1-LOG($B67,10),2))*0.99*116.9/107.5</f>
        <v>35.539034276183116</v>
      </c>
    </row>
    <row r="68" spans="1:10" ht="12.75">
      <c r="A68" s="43">
        <f t="shared" si="10"/>
        <v>38.808</v>
      </c>
      <c r="B68" s="43">
        <v>39.2</v>
      </c>
      <c r="C68" s="45">
        <f t="shared" si="11"/>
        <v>33.14221556691978</v>
      </c>
      <c r="D68" s="45">
        <f t="shared" si="12"/>
        <v>33.47149496564798</v>
      </c>
      <c r="E68" s="45">
        <f t="shared" si="13"/>
        <v>31.867873616197063</v>
      </c>
      <c r="F68" s="45">
        <f t="shared" si="14"/>
        <v>32.18449308733758</v>
      </c>
      <c r="G68" s="45">
        <f t="shared" si="15"/>
        <v>31.96005635617125</v>
      </c>
      <c r="H68" s="45">
        <f t="shared" si="16"/>
        <v>32.27829801403275</v>
      </c>
      <c r="I68" s="45">
        <f t="shared" si="17"/>
        <v>36.002631069671835</v>
      </c>
      <c r="J68" s="45">
        <f t="shared" si="18"/>
        <v>36.360323458644174</v>
      </c>
    </row>
    <row r="69" spans="1:10" ht="12.75">
      <c r="A69" s="43">
        <f t="shared" si="10"/>
        <v>39.798</v>
      </c>
      <c r="B69" s="43">
        <v>40.2</v>
      </c>
      <c r="C69" s="45">
        <f t="shared" si="11"/>
        <v>33.97374793617881</v>
      </c>
      <c r="D69" s="45">
        <f t="shared" si="12"/>
        <v>34.311338813175354</v>
      </c>
      <c r="E69" s="45">
        <f t="shared" si="13"/>
        <v>32.66743576447487</v>
      </c>
      <c r="F69" s="45">
        <f t="shared" si="14"/>
        <v>32.99204717743585</v>
      </c>
      <c r="G69" s="45">
        <f t="shared" si="15"/>
        <v>32.76369458782789</v>
      </c>
      <c r="H69" s="45">
        <f t="shared" si="16"/>
        <v>33.089941408185716</v>
      </c>
      <c r="I69" s="45">
        <f t="shared" si="17"/>
        <v>36.90591495474514</v>
      </c>
      <c r="J69" s="45">
        <f t="shared" si="18"/>
        <v>37.27263590400185</v>
      </c>
    </row>
    <row r="70" spans="1:10" ht="12.75">
      <c r="A70" s="43">
        <f t="shared" si="10"/>
        <v>40.788000000000004</v>
      </c>
      <c r="B70" s="43">
        <v>41.2</v>
      </c>
      <c r="C70" s="45">
        <f t="shared" si="11"/>
        <v>34.80506597818593</v>
      </c>
      <c r="D70" s="45">
        <f t="shared" si="12"/>
        <v>35.1509674515412</v>
      </c>
      <c r="E70" s="45">
        <f t="shared" si="13"/>
        <v>33.46679186953105</v>
      </c>
      <c r="F70" s="45">
        <f t="shared" si="14"/>
        <v>33.799394376489865</v>
      </c>
      <c r="G70" s="45">
        <f t="shared" si="15"/>
        <v>33.56705746512593</v>
      </c>
      <c r="H70" s="45">
        <f t="shared" si="16"/>
        <v>33.901306780244</v>
      </c>
      <c r="I70" s="45">
        <f t="shared" si="17"/>
        <v>37.80896577139289</v>
      </c>
      <c r="J70" s="45">
        <f t="shared" si="18"/>
        <v>38.18471432190853</v>
      </c>
    </row>
    <row r="71" spans="1:10" ht="12.75">
      <c r="A71" s="43">
        <f t="shared" si="10"/>
        <v>41.778000000000006</v>
      </c>
      <c r="B71" s="43">
        <v>42.2</v>
      </c>
      <c r="C71" s="45">
        <f t="shared" si="11"/>
        <v>35.63617792698703</v>
      </c>
      <c r="D71" s="45">
        <f t="shared" si="12"/>
        <v>35.99038916681633</v>
      </c>
      <c r="E71" s="45">
        <f t="shared" si="13"/>
        <v>34.26594984715481</v>
      </c>
      <c r="F71" s="45">
        <f t="shared" si="14"/>
        <v>34.60654265030287</v>
      </c>
      <c r="G71" s="45">
        <f t="shared" si="15"/>
        <v>34.37015194116295</v>
      </c>
      <c r="H71" s="45">
        <f t="shared" si="16"/>
        <v>34.71240115078018</v>
      </c>
      <c r="I71" s="45">
        <f t="shared" si="17"/>
        <v>38.71179247366125</v>
      </c>
      <c r="J71" s="45">
        <f t="shared" si="18"/>
        <v>39.096567722984446</v>
      </c>
    </row>
    <row r="72" spans="1:10" ht="12.75">
      <c r="A72" s="43">
        <f t="shared" si="10"/>
        <v>42.768</v>
      </c>
      <c r="B72" s="43">
        <v>43.2</v>
      </c>
      <c r="C72" s="45">
        <f t="shared" si="11"/>
        <v>36.46709155528179</v>
      </c>
      <c r="D72" s="45">
        <f t="shared" si="12"/>
        <v>36.82961178054187</v>
      </c>
      <c r="E72" s="45">
        <f t="shared" si="13"/>
        <v>35.06491716962074</v>
      </c>
      <c r="F72" s="45">
        <f t="shared" si="14"/>
        <v>35.413499518103166</v>
      </c>
      <c r="G72" s="45">
        <f t="shared" si="15"/>
        <v>35.17298463312386</v>
      </c>
      <c r="H72" s="45">
        <f t="shared" si="16"/>
        <v>35.523231201191834</v>
      </c>
      <c r="I72" s="45">
        <f t="shared" si="17"/>
        <v>39.614403513909224</v>
      </c>
      <c r="J72" s="45">
        <f t="shared" si="18"/>
        <v>40.00820461270088</v>
      </c>
    </row>
    <row r="73" spans="1:10" ht="12.75">
      <c r="A73" s="43">
        <f t="shared" si="10"/>
        <v>43.758</v>
      </c>
      <c r="B73" s="43">
        <v>44.2</v>
      </c>
      <c r="C73" s="45">
        <f t="shared" si="11"/>
        <v>37.297814209723754</v>
      </c>
      <c r="D73" s="45">
        <f t="shared" si="12"/>
        <v>37.66864268528333</v>
      </c>
      <c r="E73" s="45">
        <f t="shared" si="13"/>
        <v>35.86370089962457</v>
      </c>
      <c r="F73" s="45">
        <f t="shared" si="14"/>
        <v>36.22027208672387</v>
      </c>
      <c r="G73" s="45">
        <f t="shared" si="15"/>
        <v>35.975561845904636</v>
      </c>
      <c r="H73" s="45">
        <f t="shared" si="16"/>
        <v>36.33380329755485</v>
      </c>
      <c r="I73" s="45">
        <f t="shared" si="17"/>
        <v>40.51680688119541</v>
      </c>
      <c r="J73" s="45">
        <f t="shared" si="18"/>
        <v>40.91963303004299</v>
      </c>
    </row>
    <row r="74" spans="1:10" ht="12.75">
      <c r="A74" s="43">
        <f t="shared" si="10"/>
        <v>44.846999999999994</v>
      </c>
      <c r="B74" s="43">
        <v>45.3</v>
      </c>
      <c r="C74" s="45">
        <f t="shared" si="11"/>
        <v>38.211396841566206</v>
      </c>
      <c r="D74" s="45">
        <f t="shared" si="12"/>
        <v>38.59136359487583</v>
      </c>
      <c r="E74" s="45">
        <f t="shared" si="13"/>
        <v>36.74215891979728</v>
      </c>
      <c r="F74" s="45">
        <f t="shared" si="14"/>
        <v>37.10751706262323</v>
      </c>
      <c r="G74" s="45">
        <f t="shared" si="15"/>
        <v>36.858108871113316</v>
      </c>
      <c r="H74" s="45">
        <f t="shared" si="16"/>
        <v>37.225141905798864</v>
      </c>
      <c r="I74" s="45">
        <f t="shared" si="17"/>
        <v>41.50921973430503</v>
      </c>
      <c r="J74" s="45">
        <f t="shared" si="18"/>
        <v>41.921972570892876</v>
      </c>
    </row>
    <row r="75" spans="1:10" ht="12.75">
      <c r="A75" s="43">
        <f t="shared" si="10"/>
        <v>45.936</v>
      </c>
      <c r="B75" s="43">
        <v>46.4</v>
      </c>
      <c r="C75" s="45">
        <f t="shared" si="11"/>
        <v>39.12476554494151</v>
      </c>
      <c r="D75" s="45">
        <f t="shared" si="12"/>
        <v>39.513869792767004</v>
      </c>
      <c r="E75" s="45">
        <f t="shared" si="13"/>
        <v>37.620411280119605</v>
      </c>
      <c r="F75" s="45">
        <f t="shared" si="14"/>
        <v>37.994555625711044</v>
      </c>
      <c r="G75" s="45">
        <f t="shared" si="15"/>
        <v>37.74036166467157</v>
      </c>
      <c r="H75" s="45">
        <f t="shared" si="16"/>
        <v>38.116183432358476</v>
      </c>
      <c r="I75" s="45">
        <f t="shared" si="17"/>
        <v>42.50139995264431</v>
      </c>
      <c r="J75" s="45">
        <f t="shared" si="18"/>
        <v>42.92407862525083</v>
      </c>
    </row>
    <row r="76" spans="1:10" ht="12.75">
      <c r="A76" s="43">
        <f aca="true" t="shared" si="19" ref="A76:A140">B76*0.99</f>
        <v>47.025</v>
      </c>
      <c r="B76" s="43">
        <v>47.5</v>
      </c>
      <c r="C76" s="45">
        <f t="shared" si="11"/>
        <v>40.03792857200233</v>
      </c>
      <c r="D76" s="45">
        <f t="shared" si="12"/>
        <v>40.436169581798374</v>
      </c>
      <c r="E76" s="45">
        <f t="shared" si="13"/>
        <v>38.49846591378761</v>
      </c>
      <c r="F76" s="45">
        <f t="shared" si="14"/>
        <v>38.88139575791308</v>
      </c>
      <c r="G76" s="45">
        <f t="shared" si="15"/>
        <v>38.622327484802</v>
      </c>
      <c r="H76" s="45">
        <f t="shared" si="16"/>
        <v>39.006935205878804</v>
      </c>
      <c r="I76" s="45">
        <f t="shared" si="17"/>
        <v>43.49335650994952</v>
      </c>
      <c r="J76" s="45">
        <f t="shared" si="18"/>
        <v>43.925960221974236</v>
      </c>
    </row>
    <row r="77" spans="1:10" ht="12.75">
      <c r="A77" s="43">
        <f t="shared" si="19"/>
        <v>48.213</v>
      </c>
      <c r="B77" s="43">
        <v>48.7</v>
      </c>
      <c r="C77" s="45">
        <f t="shared" si="11"/>
        <v>41.03388099728219</v>
      </c>
      <c r="D77" s="45">
        <f t="shared" si="12"/>
        <v>41.44208860417017</v>
      </c>
      <c r="E77" s="45">
        <f t="shared" si="13"/>
        <v>39.45612698642129</v>
      </c>
      <c r="F77" s="45">
        <f t="shared" si="14"/>
        <v>39.84864026129519</v>
      </c>
      <c r="G77" s="45">
        <f t="shared" si="15"/>
        <v>39.584152841331594</v>
      </c>
      <c r="H77" s="45">
        <f t="shared" si="16"/>
        <v>39.978342147454725</v>
      </c>
      <c r="I77" s="45">
        <f t="shared" si="17"/>
        <v>44.57524580232176</v>
      </c>
      <c r="J77" s="45">
        <f t="shared" si="18"/>
        <v>45.01867598230227</v>
      </c>
    </row>
    <row r="78" spans="1:10" ht="12.75">
      <c r="A78" s="43">
        <f t="shared" si="19"/>
        <v>49.400999999999996</v>
      </c>
      <c r="B78" s="43">
        <v>49.9</v>
      </c>
      <c r="C78" s="45">
        <f t="shared" si="11"/>
        <v>42.029607475216125</v>
      </c>
      <c r="D78" s="45">
        <f t="shared" si="12"/>
        <v>42.44778092196866</v>
      </c>
      <c r="E78" s="45">
        <f t="shared" si="13"/>
        <v>40.41357084487126</v>
      </c>
      <c r="F78" s="45">
        <f t="shared" si="14"/>
        <v>40.81566682253402</v>
      </c>
      <c r="G78" s="45">
        <f t="shared" si="15"/>
        <v>40.54565344617325</v>
      </c>
      <c r="H78" s="45">
        <f t="shared" si="16"/>
        <v>40.949421192079825</v>
      </c>
      <c r="I78" s="45">
        <f t="shared" si="17"/>
        <v>45.65688939009177</v>
      </c>
      <c r="J78" s="45">
        <f t="shared" si="18"/>
        <v>46.111145214587324</v>
      </c>
    </row>
    <row r="79" spans="1:10" ht="12.75">
      <c r="A79" s="43">
        <f t="shared" si="19"/>
        <v>50.589</v>
      </c>
      <c r="B79" s="43">
        <v>51.1</v>
      </c>
      <c r="C79" s="45">
        <f t="shared" si="11"/>
        <v>43.025117010359295</v>
      </c>
      <c r="D79" s="45">
        <f t="shared" si="12"/>
        <v>43.453255594021925</v>
      </c>
      <c r="E79" s="45">
        <f t="shared" si="13"/>
        <v>41.3708061456548</v>
      </c>
      <c r="F79" s="45">
        <f t="shared" si="14"/>
        <v>41.78248415032206</v>
      </c>
      <c r="G79" s="45">
        <f t="shared" si="15"/>
        <v>41.5068374266541</v>
      </c>
      <c r="H79" s="45">
        <f t="shared" si="16"/>
        <v>41.92018054592696</v>
      </c>
      <c r="I79" s="45">
        <f t="shared" si="17"/>
        <v>46.73829706518979</v>
      </c>
      <c r="J79" s="45">
        <f t="shared" si="18"/>
        <v>47.20337776977826</v>
      </c>
    </row>
    <row r="80" spans="1:10" ht="12.75">
      <c r="A80" s="43">
        <f t="shared" si="19"/>
        <v>51.776999999999994</v>
      </c>
      <c r="B80" s="43">
        <v>52.3</v>
      </c>
      <c r="C80" s="45">
        <f t="shared" si="11"/>
        <v>44.02041810135704</v>
      </c>
      <c r="D80" s="45">
        <f t="shared" si="12"/>
        <v>44.458521169861356</v>
      </c>
      <c r="E80" s="45">
        <f t="shared" si="13"/>
        <v>42.32784105893338</v>
      </c>
      <c r="F80" s="45">
        <f t="shared" si="14"/>
        <v>42.74910046374008</v>
      </c>
      <c r="G80" s="45">
        <f t="shared" si="15"/>
        <v>42.467712520940076</v>
      </c>
      <c r="H80" s="45">
        <f t="shared" si="16"/>
        <v>42.89062802222942</v>
      </c>
      <c r="I80" s="45">
        <f t="shared" si="17"/>
        <v>47.8194780693985</v>
      </c>
      <c r="J80" s="45">
        <f t="shared" si="18"/>
        <v>48.29538294499342</v>
      </c>
    </row>
    <row r="81" spans="1:10" ht="12.75">
      <c r="A81" s="43">
        <f t="shared" si="19"/>
        <v>53.064</v>
      </c>
      <c r="B81" s="43">
        <v>53.6</v>
      </c>
      <c r="C81" s="45">
        <f t="shared" si="11"/>
        <v>45.098435030806854</v>
      </c>
      <c r="D81" s="45">
        <f t="shared" si="12"/>
        <v>45.547332277383205</v>
      </c>
      <c r="E81" s="45">
        <f t="shared" si="13"/>
        <v>43.36441169459245</v>
      </c>
      <c r="F81" s="45">
        <f t="shared" si="14"/>
        <v>43.79605029534619</v>
      </c>
      <c r="G81" s="45">
        <f t="shared" si="15"/>
        <v>43.50832051698414</v>
      </c>
      <c r="H81" s="45">
        <f t="shared" si="16"/>
        <v>43.941602806044166</v>
      </c>
      <c r="I81" s="45">
        <f t="shared" si="17"/>
        <v>48.990511816704384</v>
      </c>
      <c r="J81" s="45">
        <f t="shared" si="18"/>
        <v>49.47814213754509</v>
      </c>
    </row>
    <row r="82" spans="1:10" ht="12.75">
      <c r="A82" s="43">
        <f t="shared" si="19"/>
        <v>54.351</v>
      </c>
      <c r="B82" s="43">
        <v>54.9</v>
      </c>
      <c r="C82" s="45">
        <f t="shared" si="11"/>
        <v>46.17622638641127</v>
      </c>
      <c r="D82" s="45">
        <f t="shared" si="12"/>
        <v>46.63591715874554</v>
      </c>
      <c r="E82" s="45">
        <f t="shared" si="13"/>
        <v>44.40076547513206</v>
      </c>
      <c r="F82" s="45">
        <f t="shared" si="14"/>
        <v>44.842782644731535</v>
      </c>
      <c r="G82" s="45">
        <f t="shared" si="15"/>
        <v>44.548583584317115</v>
      </c>
      <c r="H82" s="45">
        <f t="shared" si="16"/>
        <v>44.99222932103343</v>
      </c>
      <c r="I82" s="45">
        <f t="shared" si="17"/>
        <v>50.16130026556816</v>
      </c>
      <c r="J82" s="45">
        <f t="shared" si="18"/>
        <v>50.66065532230097</v>
      </c>
    </row>
    <row r="83" spans="1:10" ht="12.75">
      <c r="A83" s="43">
        <f t="shared" si="19"/>
        <v>55.638000000000005</v>
      </c>
      <c r="B83" s="43">
        <v>56.2</v>
      </c>
      <c r="C83" s="45">
        <f t="shared" si="11"/>
        <v>47.25380125959771</v>
      </c>
      <c r="D83" s="45">
        <f t="shared" si="12"/>
        <v>47.72428495869342</v>
      </c>
      <c r="E83" s="45">
        <f t="shared" si="13"/>
        <v>45.43691114058399</v>
      </c>
      <c r="F83" s="45">
        <f t="shared" si="14"/>
        <v>45.88930630318471</v>
      </c>
      <c r="G83" s="45">
        <f t="shared" si="15"/>
        <v>45.58851022419616</v>
      </c>
      <c r="H83" s="45">
        <f t="shared" si="16"/>
        <v>46.042516150914864</v>
      </c>
      <c r="I83" s="45">
        <f t="shared" si="17"/>
        <v>51.33185330238859</v>
      </c>
      <c r="J83" s="45">
        <f t="shared" si="18"/>
        <v>51.84293244363963</v>
      </c>
    </row>
    <row r="84" spans="1:10" ht="12.75">
      <c r="A84" s="43">
        <f t="shared" si="19"/>
        <v>57.024</v>
      </c>
      <c r="B84" s="43">
        <v>57.6</v>
      </c>
      <c r="C84" s="45">
        <f t="shared" si="11"/>
        <v>48.4140342426505</v>
      </c>
      <c r="D84" s="45">
        <f t="shared" si="12"/>
        <v>48.896140481023586</v>
      </c>
      <c r="E84" s="45">
        <f t="shared" si="13"/>
        <v>46.552537031116486</v>
      </c>
      <c r="F84" s="45">
        <f t="shared" si="14"/>
        <v>47.01610790493139</v>
      </c>
      <c r="G84" s="45">
        <f t="shared" si="15"/>
        <v>46.708064262441155</v>
      </c>
      <c r="H84" s="45">
        <f t="shared" si="16"/>
        <v>47.17322376371742</v>
      </c>
      <c r="I84" s="45">
        <f t="shared" si="17"/>
        <v>52.592196305825524</v>
      </c>
      <c r="J84" s="45">
        <f t="shared" si="18"/>
        <v>53.11590071806194</v>
      </c>
    </row>
    <row r="85" spans="1:10" ht="12.75">
      <c r="A85" s="43">
        <f t="shared" si="19"/>
        <v>58.41</v>
      </c>
      <c r="B85" s="43">
        <v>59</v>
      </c>
      <c r="C85" s="45">
        <f t="shared" si="11"/>
        <v>49.57403622346878</v>
      </c>
      <c r="D85" s="45">
        <f t="shared" si="12"/>
        <v>50.06776442280879</v>
      </c>
      <c r="E85" s="45">
        <f t="shared" si="13"/>
        <v>47.667940847954775</v>
      </c>
      <c r="F85" s="45">
        <f t="shared" si="14"/>
        <v>48.142686877025895</v>
      </c>
      <c r="G85" s="45">
        <f t="shared" si="15"/>
        <v>47.82724714701406</v>
      </c>
      <c r="H85" s="45">
        <f t="shared" si="16"/>
        <v>48.303556629244355</v>
      </c>
      <c r="I85" s="45">
        <f t="shared" si="17"/>
        <v>53.852288107762796</v>
      </c>
      <c r="J85" s="45">
        <f t="shared" si="18"/>
        <v>54.38861716210556</v>
      </c>
    </row>
    <row r="86" spans="1:10" ht="12.75">
      <c r="A86" s="43">
        <f t="shared" si="19"/>
        <v>59.796</v>
      </c>
      <c r="B86" s="43">
        <v>60.4</v>
      </c>
      <c r="C86" s="45">
        <f t="shared" si="11"/>
        <v>50.73381673881448</v>
      </c>
      <c r="D86" s="45">
        <f t="shared" si="12"/>
        <v>51.23916637548885</v>
      </c>
      <c r="E86" s="45">
        <f t="shared" si="13"/>
        <v>48.78313175925241</v>
      </c>
      <c r="F86" s="45">
        <f t="shared" si="14"/>
        <v>49.26905244018624</v>
      </c>
      <c r="G86" s="45">
        <f t="shared" si="15"/>
        <v>48.94606804566686</v>
      </c>
      <c r="H86" s="45">
        <f t="shared" si="16"/>
        <v>49.433524004162486</v>
      </c>
      <c r="I86" s="45">
        <f t="shared" si="17"/>
        <v>55.11213907887455</v>
      </c>
      <c r="J86" s="45">
        <f t="shared" si="18"/>
        <v>55.66109220590369</v>
      </c>
    </row>
    <row r="87" spans="1:10" ht="12.75">
      <c r="A87" s="43">
        <f t="shared" si="19"/>
        <v>61.281</v>
      </c>
      <c r="B87" s="43">
        <v>61.9</v>
      </c>
      <c r="C87" s="45">
        <f t="shared" si="11"/>
        <v>51.97620317736801</v>
      </c>
      <c r="D87" s="45">
        <f t="shared" si="12"/>
        <v>52.49400383107934</v>
      </c>
      <c r="E87" s="45">
        <f t="shared" si="13"/>
        <v>49.977752726055115</v>
      </c>
      <c r="F87" s="45">
        <f t="shared" si="14"/>
        <v>50.475645745519536</v>
      </c>
      <c r="G87" s="45">
        <f t="shared" si="15"/>
        <v>50.14441294424125</v>
      </c>
      <c r="H87" s="45">
        <f t="shared" si="16"/>
        <v>50.64380776290511</v>
      </c>
      <c r="I87" s="45">
        <f t="shared" si="17"/>
        <v>56.461723266645784</v>
      </c>
      <c r="J87" s="45">
        <f t="shared" si="18"/>
        <v>57.02420161714581</v>
      </c>
    </row>
    <row r="88" spans="1:10" ht="12.75">
      <c r="A88" s="43">
        <f t="shared" si="19"/>
        <v>62.766</v>
      </c>
      <c r="B88" s="43">
        <v>63.4</v>
      </c>
      <c r="C88" s="45">
        <f t="shared" si="11"/>
        <v>53.218356152342665</v>
      </c>
      <c r="D88" s="45">
        <f t="shared" si="12"/>
        <v>53.74860733963605</v>
      </c>
      <c r="E88" s="45">
        <f t="shared" si="13"/>
        <v>51.172149252953446</v>
      </c>
      <c r="F88" s="45">
        <f t="shared" si="14"/>
        <v>51.68201414617974</v>
      </c>
      <c r="G88" s="45">
        <f t="shared" si="15"/>
        <v>51.34236254896429</v>
      </c>
      <c r="H88" s="45">
        <f t="shared" si="16"/>
        <v>51.853692400954614</v>
      </c>
      <c r="I88" s="45">
        <f t="shared" si="17"/>
        <v>57.811053576348456</v>
      </c>
      <c r="J88" s="45">
        <f t="shared" si="18"/>
        <v>58.387056624590286</v>
      </c>
    </row>
    <row r="89" spans="1:10" ht="12.75">
      <c r="A89" s="43">
        <f t="shared" si="19"/>
        <v>64.251</v>
      </c>
      <c r="B89" s="43">
        <v>64.9</v>
      </c>
      <c r="C89" s="45">
        <f t="shared" si="11"/>
        <v>54.46028550669885</v>
      </c>
      <c r="D89" s="45">
        <f t="shared" si="12"/>
        <v>55.00298679917931</v>
      </c>
      <c r="E89" s="45">
        <f t="shared" si="13"/>
        <v>52.36633080246445</v>
      </c>
      <c r="F89" s="45">
        <f t="shared" si="14"/>
        <v>52.88816715761564</v>
      </c>
      <c r="G89" s="45">
        <f t="shared" si="15"/>
        <v>52.539926596404065</v>
      </c>
      <c r="H89" s="45">
        <f t="shared" si="16"/>
        <v>53.0631877492995</v>
      </c>
      <c r="I89" s="45">
        <f t="shared" si="17"/>
        <v>59.16014071162974</v>
      </c>
      <c r="J89" s="45">
        <f t="shared" si="18"/>
        <v>59.74966799175871</v>
      </c>
    </row>
    <row r="90" spans="1:10" ht="12.75">
      <c r="A90" s="43">
        <f t="shared" si="19"/>
        <v>65.835</v>
      </c>
      <c r="B90" s="43">
        <v>66.5</v>
      </c>
      <c r="C90" s="45">
        <f t="shared" si="11"/>
        <v>55.784774128227454</v>
      </c>
      <c r="D90" s="45">
        <f t="shared" si="12"/>
        <v>56.34075511870411</v>
      </c>
      <c r="E90" s="45">
        <f t="shared" si="13"/>
        <v>53.639897554762264</v>
      </c>
      <c r="F90" s="45">
        <f t="shared" si="14"/>
        <v>54.17450307110617</v>
      </c>
      <c r="G90" s="45">
        <f t="shared" si="15"/>
        <v>53.816913722328934</v>
      </c>
      <c r="H90" s="45">
        <f t="shared" si="16"/>
        <v>54.35289758351961</v>
      </c>
      <c r="I90" s="45">
        <f t="shared" si="17"/>
        <v>60.59891032784456</v>
      </c>
      <c r="J90" s="45">
        <f t="shared" si="18"/>
        <v>61.20286300489777</v>
      </c>
    </row>
    <row r="91" spans="1:10" ht="12.75">
      <c r="A91" s="43">
        <f t="shared" si="19"/>
        <v>67.419</v>
      </c>
      <c r="B91" s="43">
        <v>68.1</v>
      </c>
      <c r="C91" s="45">
        <f t="shared" si="11"/>
        <v>57.109029514816584</v>
      </c>
      <c r="D91" s="45">
        <f t="shared" si="12"/>
        <v>57.67828983289169</v>
      </c>
      <c r="E91" s="45">
        <f t="shared" si="13"/>
        <v>54.91324008695789</v>
      </c>
      <c r="F91" s="45">
        <f t="shared" si="14"/>
        <v>55.46061440841316</v>
      </c>
      <c r="G91" s="45">
        <f t="shared" si="15"/>
        <v>55.093483444840366</v>
      </c>
      <c r="H91" s="45">
        <f t="shared" si="16"/>
        <v>55.642185973963244</v>
      </c>
      <c r="I91" s="45">
        <f t="shared" si="17"/>
        <v>62.03742631462288</v>
      </c>
      <c r="J91" s="45">
        <f t="shared" si="18"/>
        <v>62.65580398581432</v>
      </c>
    </row>
    <row r="92" spans="1:10" ht="12.75">
      <c r="A92" s="43">
        <f t="shared" si="19"/>
        <v>69.10199999999999</v>
      </c>
      <c r="B92" s="43">
        <v>69.8</v>
      </c>
      <c r="C92" s="45">
        <f t="shared" si="11"/>
        <v>58.515806507684644</v>
      </c>
      <c r="D92" s="45">
        <f t="shared" si="12"/>
        <v>59.099175766476854</v>
      </c>
      <c r="E92" s="45">
        <f t="shared" si="13"/>
        <v>56.26593161668994</v>
      </c>
      <c r="F92" s="45">
        <f t="shared" si="14"/>
        <v>56.82687246204888</v>
      </c>
      <c r="G92" s="45">
        <f t="shared" si="15"/>
        <v>56.44939283751239</v>
      </c>
      <c r="H92" s="45">
        <f t="shared" si="16"/>
        <v>57.011604634936546</v>
      </c>
      <c r="I92" s="45">
        <f t="shared" si="17"/>
        <v>63.565583828302664</v>
      </c>
      <c r="J92" s="45">
        <f t="shared" si="18"/>
        <v>64.19928768075482</v>
      </c>
    </row>
    <row r="93" spans="1:10" ht="12.75">
      <c r="A93" s="43">
        <f t="shared" si="19"/>
        <v>70.785</v>
      </c>
      <c r="B93" s="43">
        <v>71.5</v>
      </c>
      <c r="C93" s="45">
        <f t="shared" si="11"/>
        <v>59.922342835027806</v>
      </c>
      <c r="D93" s="45">
        <f t="shared" si="12"/>
        <v>60.51982073906137</v>
      </c>
      <c r="E93" s="45">
        <f t="shared" si="13"/>
        <v>57.61839178293627</v>
      </c>
      <c r="F93" s="45">
        <f t="shared" si="14"/>
        <v>58.192898868143715</v>
      </c>
      <c r="G93" s="45">
        <f t="shared" si="15"/>
        <v>57.804854199752164</v>
      </c>
      <c r="H93" s="45">
        <f t="shared" si="16"/>
        <v>58.3805709290325</v>
      </c>
      <c r="I93" s="45">
        <f t="shared" si="17"/>
        <v>65.09347963221629</v>
      </c>
      <c r="J93" s="45">
        <f t="shared" si="18"/>
        <v>65.74250934461651</v>
      </c>
    </row>
    <row r="94" spans="1:10" ht="12.75">
      <c r="A94" s="43">
        <f t="shared" si="19"/>
        <v>72.468</v>
      </c>
      <c r="B94" s="43">
        <v>73.2</v>
      </c>
      <c r="C94" s="45">
        <f t="shared" si="11"/>
        <v>61.32864916296707</v>
      </c>
      <c r="D94" s="45">
        <f t="shared" si="12"/>
        <v>61.940235473721316</v>
      </c>
      <c r="E94" s="45">
        <f t="shared" si="13"/>
        <v>58.97063083955831</v>
      </c>
      <c r="F94" s="45">
        <f t="shared" si="14"/>
        <v>59.55870393531269</v>
      </c>
      <c r="G94" s="45">
        <f t="shared" si="15"/>
        <v>59.15987862379882</v>
      </c>
      <c r="H94" s="45">
        <f t="shared" si="16"/>
        <v>59.74909605603577</v>
      </c>
      <c r="I94" s="45">
        <f t="shared" si="17"/>
        <v>66.62112532515023</v>
      </c>
      <c r="J94" s="45">
        <f t="shared" si="18"/>
        <v>67.28548063812113</v>
      </c>
    </row>
    <row r="95" spans="1:10" ht="12.75">
      <c r="A95" s="43">
        <f t="shared" si="19"/>
        <v>74.25</v>
      </c>
      <c r="B95" s="43">
        <v>75</v>
      </c>
      <c r="C95" s="45">
        <f t="shared" si="11"/>
        <v>62.817439868623474</v>
      </c>
      <c r="D95" s="45">
        <f t="shared" si="12"/>
        <v>63.443964291420414</v>
      </c>
      <c r="E95" s="45">
        <f t="shared" si="13"/>
        <v>60.40218310408787</v>
      </c>
      <c r="F95" s="45">
        <f t="shared" si="14"/>
        <v>61.00462001782112</v>
      </c>
      <c r="G95" s="45">
        <f t="shared" si="15"/>
        <v>60.594145854611014</v>
      </c>
      <c r="H95" s="45">
        <f t="shared" si="16"/>
        <v>61.197653653222744</v>
      </c>
      <c r="I95" s="45">
        <f t="shared" si="17"/>
        <v>68.23837206108917</v>
      </c>
      <c r="J95" s="45">
        <f t="shared" si="18"/>
        <v>68.91895426201903</v>
      </c>
    </row>
    <row r="96" spans="1:10" ht="12.75">
      <c r="A96" s="43">
        <f t="shared" si="19"/>
        <v>76.032</v>
      </c>
      <c r="B96" s="43">
        <v>76.8</v>
      </c>
      <c r="C96" s="45">
        <f t="shared" si="11"/>
        <v>64.30599524146419</v>
      </c>
      <c r="D96" s="45">
        <f t="shared" si="12"/>
        <v>64.94745762731891</v>
      </c>
      <c r="E96" s="45">
        <f t="shared" si="13"/>
        <v>61.83350913172472</v>
      </c>
      <c r="F96" s="45">
        <f t="shared" si="14"/>
        <v>62.45030972021037</v>
      </c>
      <c r="G96" s="45">
        <f t="shared" si="15"/>
        <v>62.02794701872405</v>
      </c>
      <c r="H96" s="45">
        <f t="shared" si="16"/>
        <v>62.64574067328367</v>
      </c>
      <c r="I96" s="45">
        <f t="shared" si="17"/>
        <v>69.85536288627316</v>
      </c>
      <c r="J96" s="45">
        <f t="shared" si="18"/>
        <v>70.5521718131496</v>
      </c>
    </row>
    <row r="97" spans="1:10" ht="12.75">
      <c r="A97" s="43">
        <f t="shared" si="19"/>
        <v>77.913</v>
      </c>
      <c r="B97" s="43">
        <v>78.7</v>
      </c>
      <c r="C97" s="45">
        <f t="shared" si="11"/>
        <v>65.87700453270968</v>
      </c>
      <c r="D97" s="45">
        <f t="shared" si="12"/>
        <v>66.53423466738182</v>
      </c>
      <c r="E97" s="45">
        <f t="shared" si="13"/>
        <v>63.34411908524919</v>
      </c>
      <c r="F97" s="45">
        <f t="shared" si="14"/>
        <v>63.97608123324784</v>
      </c>
      <c r="G97" s="45">
        <f t="shared" si="15"/>
        <v>63.540910739802825</v>
      </c>
      <c r="H97" s="45">
        <f t="shared" si="16"/>
        <v>64.17377913749459</v>
      </c>
      <c r="I97" s="45">
        <f t="shared" si="17"/>
        <v>71.5619216317308</v>
      </c>
      <c r="J97" s="45">
        <f t="shared" si="18"/>
        <v>72.27585865941336</v>
      </c>
    </row>
    <row r="98" spans="1:10" ht="12.75">
      <c r="A98" s="43">
        <f t="shared" si="19"/>
        <v>79.794</v>
      </c>
      <c r="B98" s="43">
        <v>80.6</v>
      </c>
      <c r="C98" s="45">
        <f t="shared" si="11"/>
        <v>67.4477751657642</v>
      </c>
      <c r="D98" s="45">
        <f t="shared" si="12"/>
        <v>68.1207730044121</v>
      </c>
      <c r="E98" s="45">
        <f t="shared" si="13"/>
        <v>64.85449960503583</v>
      </c>
      <c r="F98" s="45">
        <f t="shared" si="14"/>
        <v>65.50162326943895</v>
      </c>
      <c r="G98" s="45">
        <f t="shared" si="15"/>
        <v>65.05338057764904</v>
      </c>
      <c r="H98" s="45">
        <f t="shared" si="16"/>
        <v>65.70131893926828</v>
      </c>
      <c r="I98" s="45">
        <f t="shared" si="17"/>
        <v>73.26822085028127</v>
      </c>
      <c r="J98" s="45">
        <f t="shared" si="18"/>
        <v>73.99928593000722</v>
      </c>
    </row>
    <row r="99" spans="1:10" ht="12.75">
      <c r="A99" s="43">
        <f t="shared" si="19"/>
        <v>81.675</v>
      </c>
      <c r="B99" s="43">
        <v>82.5</v>
      </c>
      <c r="C99" s="45">
        <f t="shared" si="11"/>
        <v>69.01831819751078</v>
      </c>
      <c r="D99" s="45">
        <f t="shared" si="12"/>
        <v>69.70708375119742</v>
      </c>
      <c r="E99" s="45">
        <f t="shared" si="13"/>
        <v>66.36466132060453</v>
      </c>
      <c r="F99" s="45">
        <f t="shared" si="14"/>
        <v>67.02694651204752</v>
      </c>
      <c r="G99" s="45">
        <f t="shared" si="15"/>
        <v>66.5653686577154</v>
      </c>
      <c r="H99" s="45">
        <f t="shared" si="16"/>
        <v>67.22837232159698</v>
      </c>
      <c r="I99" s="45">
        <f t="shared" si="17"/>
        <v>74.97427256564197</v>
      </c>
      <c r="J99" s="45">
        <f t="shared" si="18"/>
        <v>75.72246570944165</v>
      </c>
    </row>
    <row r="100" spans="1:10" ht="12.75">
      <c r="A100" s="43">
        <f t="shared" si="19"/>
        <v>83.655</v>
      </c>
      <c r="B100" s="43">
        <v>84.5</v>
      </c>
      <c r="C100" s="45">
        <f t="shared" si="11"/>
        <v>70.67128695391244</v>
      </c>
      <c r="D100" s="45">
        <f t="shared" si="12"/>
        <v>71.3766501715275</v>
      </c>
      <c r="E100" s="45">
        <f t="shared" si="13"/>
        <v>67.95407985803672</v>
      </c>
      <c r="F100" s="45">
        <f t="shared" si="14"/>
        <v>68.63232461810499</v>
      </c>
      <c r="G100" s="45">
        <f t="shared" si="15"/>
        <v>68.15642729464068</v>
      </c>
      <c r="H100" s="45">
        <f t="shared" si="16"/>
        <v>68.83528425834129</v>
      </c>
      <c r="I100" s="45">
        <f t="shared" si="17"/>
        <v>76.7698615422127</v>
      </c>
      <c r="J100" s="45">
        <f t="shared" si="18"/>
        <v>77.53608430234016</v>
      </c>
    </row>
    <row r="101" spans="1:10" ht="12.75">
      <c r="A101" s="43">
        <f t="shared" si="19"/>
        <v>85.734</v>
      </c>
      <c r="B101" s="43">
        <v>86.6</v>
      </c>
      <c r="C101" s="45">
        <f t="shared" si="11"/>
        <v>72.4066576824831</v>
      </c>
      <c r="D101" s="45">
        <f t="shared" si="12"/>
        <v>73.12944858430612</v>
      </c>
      <c r="E101" s="45">
        <f t="shared" si="13"/>
        <v>69.62273238291114</v>
      </c>
      <c r="F101" s="45">
        <f t="shared" si="14"/>
        <v>70.31773482182062</v>
      </c>
      <c r="G101" s="45">
        <f t="shared" si="15"/>
        <v>69.82649217760543</v>
      </c>
      <c r="H101" s="45">
        <f t="shared" si="16"/>
        <v>70.52198981664696</v>
      </c>
      <c r="I101" s="45">
        <f t="shared" si="17"/>
        <v>78.65496195054581</v>
      </c>
      <c r="J101" s="45">
        <f t="shared" si="18"/>
        <v>79.44011595688733</v>
      </c>
    </row>
    <row r="102" spans="1:10" ht="12.75">
      <c r="A102" s="43">
        <f t="shared" si="19"/>
        <v>87.813</v>
      </c>
      <c r="B102" s="43">
        <v>88.7</v>
      </c>
      <c r="C102" s="45">
        <f t="shared" si="11"/>
        <v>74.14178820837921</v>
      </c>
      <c r="D102" s="45">
        <f t="shared" si="12"/>
        <v>74.8820069946077</v>
      </c>
      <c r="E102" s="45">
        <f t="shared" si="13"/>
        <v>71.29115398926045</v>
      </c>
      <c r="F102" s="45">
        <f t="shared" si="14"/>
        <v>72.00291429947075</v>
      </c>
      <c r="G102" s="45">
        <f t="shared" si="15"/>
        <v>71.496010958969</v>
      </c>
      <c r="H102" s="45">
        <f t="shared" si="16"/>
        <v>72.20814398977035</v>
      </c>
      <c r="I102" s="45">
        <f t="shared" si="17"/>
        <v>80.53980115243561</v>
      </c>
      <c r="J102" s="45">
        <f t="shared" si="18"/>
        <v>81.34388662269436</v>
      </c>
    </row>
    <row r="103" spans="1:10" ht="12.75">
      <c r="A103" s="43">
        <f t="shared" si="19"/>
        <v>89.991</v>
      </c>
      <c r="B103" s="43">
        <v>90.9</v>
      </c>
      <c r="C103" s="45">
        <f t="shared" si="11"/>
        <v>75.9592991498541</v>
      </c>
      <c r="D103" s="45">
        <f t="shared" si="12"/>
        <v>76.7177759958804</v>
      </c>
      <c r="E103" s="45">
        <f t="shared" si="13"/>
        <v>73.03878885965236</v>
      </c>
      <c r="F103" s="45">
        <f t="shared" si="14"/>
        <v>73.76810530049687</v>
      </c>
      <c r="G103" s="45">
        <f t="shared" si="15"/>
        <v>73.24445957253344</v>
      </c>
      <c r="H103" s="45">
        <f t="shared" si="16"/>
        <v>73.97401463177896</v>
      </c>
      <c r="I103" s="45">
        <f t="shared" si="17"/>
        <v>82.51412834454925</v>
      </c>
      <c r="J103" s="45">
        <f t="shared" si="18"/>
        <v>83.33804707728763</v>
      </c>
    </row>
    <row r="104" spans="1:10" ht="12.75">
      <c r="A104" s="43">
        <f t="shared" si="19"/>
        <v>92.169</v>
      </c>
      <c r="B104" s="43">
        <v>93.1</v>
      </c>
      <c r="C104" s="45">
        <f t="shared" si="11"/>
        <v>77.77657204761599</v>
      </c>
      <c r="D104" s="45">
        <f t="shared" si="12"/>
        <v>78.55330729518175</v>
      </c>
      <c r="E104" s="45">
        <f t="shared" si="13"/>
        <v>74.78619488703399</v>
      </c>
      <c r="F104" s="45">
        <f t="shared" si="14"/>
        <v>75.53306778704562</v>
      </c>
      <c r="G104" s="45">
        <f t="shared" si="15"/>
        <v>74.99233834972067</v>
      </c>
      <c r="H104" s="45">
        <f t="shared" si="16"/>
        <v>75.73930992468762</v>
      </c>
      <c r="I104" s="45">
        <f t="shared" si="17"/>
        <v>84.48819667796475</v>
      </c>
      <c r="J104" s="45">
        <f t="shared" si="18"/>
        <v>85.33194904480695</v>
      </c>
    </row>
    <row r="105" spans="1:10" ht="12.75">
      <c r="A105" s="43">
        <f t="shared" si="19"/>
        <v>94.347</v>
      </c>
      <c r="B105" s="43">
        <v>95.3</v>
      </c>
      <c r="C105" s="45">
        <f t="shared" si="11"/>
        <v>79.59361884586036</v>
      </c>
      <c r="D105" s="45">
        <f t="shared" si="12"/>
        <v>80.38861289244882</v>
      </c>
      <c r="E105" s="45">
        <f t="shared" si="13"/>
        <v>76.53338355394193</v>
      </c>
      <c r="F105" s="45">
        <f t="shared" si="14"/>
        <v>77.2978132952407</v>
      </c>
      <c r="G105" s="45">
        <f t="shared" si="15"/>
        <v>76.73966131810332</v>
      </c>
      <c r="H105" s="45">
        <f t="shared" si="16"/>
        <v>77.50404403201364</v>
      </c>
      <c r="I105" s="45">
        <f t="shared" si="17"/>
        <v>86.46201914130026</v>
      </c>
      <c r="J105" s="45">
        <f t="shared" si="18"/>
        <v>87.3256055744862</v>
      </c>
    </row>
    <row r="106" spans="1:10" ht="12.75">
      <c r="A106" s="43">
        <f t="shared" si="19"/>
        <v>96.624</v>
      </c>
      <c r="B106" s="43">
        <v>97.6</v>
      </c>
      <c r="C106" s="45">
        <f t="shared" si="11"/>
        <v>81.49302913252946</v>
      </c>
      <c r="D106" s="45">
        <f t="shared" si="12"/>
        <v>82.30711240462685</v>
      </c>
      <c r="E106" s="45">
        <f t="shared" si="13"/>
        <v>78.35976921199517</v>
      </c>
      <c r="F106" s="45">
        <f t="shared" si="14"/>
        <v>79.14255429530328</v>
      </c>
      <c r="G106" s="45">
        <f t="shared" si="15"/>
        <v>78.56582827975753</v>
      </c>
      <c r="H106" s="45">
        <f t="shared" si="16"/>
        <v>79.34840793961388</v>
      </c>
      <c r="I106" s="45">
        <f t="shared" si="17"/>
        <v>88.52531118756366</v>
      </c>
      <c r="J106" s="45">
        <f t="shared" si="18"/>
        <v>89.40963375870584</v>
      </c>
    </row>
    <row r="107" spans="1:10" ht="12.75">
      <c r="A107" s="43">
        <f t="shared" si="19"/>
        <v>99</v>
      </c>
      <c r="B107" s="43">
        <f aca="true" t="shared" si="20" ref="B107:B116">B11*10</f>
        <v>100</v>
      </c>
      <c r="C107" s="45">
        <f t="shared" si="11"/>
        <v>83.47478518875153</v>
      </c>
      <c r="D107" s="45">
        <f t="shared" si="12"/>
        <v>84.30878823529412</v>
      </c>
      <c r="E107" s="45">
        <f t="shared" si="13"/>
        <v>80.26533482717971</v>
      </c>
      <c r="F107" s="45">
        <f t="shared" si="14"/>
        <v>81.06727387093653</v>
      </c>
      <c r="G107" s="45">
        <f t="shared" si="15"/>
        <v>80.47077743350027</v>
      </c>
      <c r="H107" s="45">
        <f t="shared" si="16"/>
        <v>81.2723392487448</v>
      </c>
      <c r="I107" s="45">
        <f t="shared" si="17"/>
        <v>90.67805354851212</v>
      </c>
      <c r="J107" s="45">
        <f t="shared" si="18"/>
        <v>91.58401446238031</v>
      </c>
    </row>
    <row r="108" spans="1:10" ht="12.75">
      <c r="A108" s="43">
        <f t="shared" si="19"/>
        <v>100.98</v>
      </c>
      <c r="B108" s="43">
        <f t="shared" si="20"/>
        <v>102</v>
      </c>
      <c r="C108" s="45">
        <f t="shared" si="11"/>
        <v>85.12607266218723</v>
      </c>
      <c r="D108" s="45">
        <f t="shared" si="12"/>
        <v>85.97667601630346</v>
      </c>
      <c r="E108" s="45">
        <f t="shared" si="13"/>
        <v>81.8531370654448</v>
      </c>
      <c r="F108" s="45">
        <f t="shared" si="14"/>
        <v>82.67103821929175</v>
      </c>
      <c r="G108" s="45">
        <f t="shared" si="15"/>
        <v>82.05776541395235</v>
      </c>
      <c r="H108" s="45">
        <f t="shared" si="16"/>
        <v>82.87514114934145</v>
      </c>
      <c r="I108" s="45">
        <f t="shared" si="17"/>
        <v>92.47181422760639</v>
      </c>
      <c r="J108" s="45">
        <f t="shared" si="18"/>
        <v>93.39580763261279</v>
      </c>
    </row>
    <row r="109" spans="1:10" ht="12.75">
      <c r="A109" s="43">
        <f t="shared" si="19"/>
        <v>103.95</v>
      </c>
      <c r="B109" s="43">
        <f t="shared" si="20"/>
        <v>105</v>
      </c>
      <c r="C109" s="45">
        <f t="shared" si="11"/>
        <v>87.602720327432</v>
      </c>
      <c r="D109" s="45">
        <f t="shared" si="12"/>
        <v>88.47822505888882</v>
      </c>
      <c r="E109" s="45">
        <f t="shared" si="13"/>
        <v>84.23456783731746</v>
      </c>
      <c r="F109" s="45">
        <f t="shared" si="14"/>
        <v>85.07641303687586</v>
      </c>
      <c r="G109" s="45">
        <f t="shared" si="15"/>
        <v>84.4374669335603</v>
      </c>
      <c r="H109" s="45">
        <f t="shared" si="16"/>
        <v>85.27855600057782</v>
      </c>
      <c r="I109" s="45">
        <f t="shared" si="17"/>
        <v>95.16214690764468</v>
      </c>
      <c r="J109" s="45">
        <f t="shared" si="18"/>
        <v>96.11319004543353</v>
      </c>
    </row>
    <row r="110" spans="1:10" ht="12.75">
      <c r="A110" s="43">
        <f t="shared" si="19"/>
        <v>105.92999999999999</v>
      </c>
      <c r="B110" s="43">
        <f t="shared" si="20"/>
        <v>107</v>
      </c>
      <c r="C110" s="45">
        <f t="shared" si="11"/>
        <v>89.25363942897127</v>
      </c>
      <c r="D110" s="45">
        <f t="shared" si="12"/>
        <v>90.14574573097758</v>
      </c>
      <c r="E110" s="45">
        <f t="shared" si="13"/>
        <v>85.82201594174461</v>
      </c>
      <c r="F110" s="45">
        <f t="shared" si="14"/>
        <v>86.67982446555328</v>
      </c>
      <c r="G110" s="45">
        <f t="shared" si="15"/>
        <v>86.02342639841181</v>
      </c>
      <c r="H110" s="45">
        <f t="shared" si="16"/>
        <v>86.88031943789244</v>
      </c>
      <c r="I110" s="45">
        <f t="shared" si="17"/>
        <v>96.95550700371854</v>
      </c>
      <c r="J110" s="45">
        <f t="shared" si="18"/>
        <v>97.92458400605841</v>
      </c>
    </row>
    <row r="111" spans="1:10" ht="12.75">
      <c r="A111" s="43">
        <f t="shared" si="19"/>
        <v>108.9</v>
      </c>
      <c r="B111" s="43">
        <f t="shared" si="20"/>
        <v>110</v>
      </c>
      <c r="C111" s="45">
        <f t="shared" si="11"/>
        <v>91.72976468735806</v>
      </c>
      <c r="D111" s="45">
        <f t="shared" si="12"/>
        <v>92.64677438960089</v>
      </c>
      <c r="E111" s="45">
        <f t="shared" si="13"/>
        <v>88.20294449847171</v>
      </c>
      <c r="F111" s="45">
        <f t="shared" si="14"/>
        <v>89.08469901270023</v>
      </c>
      <c r="G111" s="45">
        <f t="shared" si="15"/>
        <v>88.40162300800856</v>
      </c>
      <c r="H111" s="45">
        <f t="shared" si="16"/>
        <v>89.28221482445674</v>
      </c>
      <c r="I111" s="45">
        <f t="shared" si="17"/>
        <v>99.64527159667124</v>
      </c>
      <c r="J111" s="45">
        <f t="shared" si="18"/>
        <v>100.6414005315753</v>
      </c>
    </row>
    <row r="112" spans="1:10" ht="12.75">
      <c r="A112" s="43">
        <f t="shared" si="19"/>
        <v>111.87</v>
      </c>
      <c r="B112" s="43">
        <f t="shared" si="20"/>
        <v>113</v>
      </c>
      <c r="C112" s="45">
        <f t="shared" si="11"/>
        <v>94.205603416054</v>
      </c>
      <c r="D112" s="45">
        <f t="shared" si="12"/>
        <v>95.14751784432555</v>
      </c>
      <c r="E112" s="45">
        <f t="shared" si="13"/>
        <v>90.58359760025752</v>
      </c>
      <c r="F112" s="45">
        <f t="shared" si="14"/>
        <v>91.48929937945442</v>
      </c>
      <c r="G112" s="45">
        <f t="shared" si="15"/>
        <v>90.77895098828773</v>
      </c>
      <c r="H112" s="45">
        <f t="shared" si="16"/>
        <v>91.6832331813879</v>
      </c>
      <c r="I112" s="45">
        <f t="shared" si="17"/>
        <v>102.33472460524385</v>
      </c>
      <c r="J112" s="45">
        <f t="shared" si="18"/>
        <v>103.35790691443403</v>
      </c>
    </row>
    <row r="113" spans="1:10" ht="12.75">
      <c r="A113" s="43">
        <f t="shared" si="19"/>
        <v>113.85</v>
      </c>
      <c r="B113" s="43">
        <f t="shared" si="20"/>
        <v>115</v>
      </c>
      <c r="C113" s="45">
        <f t="shared" si="11"/>
        <v>95.85601257367237</v>
      </c>
      <c r="D113" s="45">
        <f t="shared" si="12"/>
        <v>96.81453092640885</v>
      </c>
      <c r="E113" s="45">
        <f t="shared" si="13"/>
        <v>92.17055547076728</v>
      </c>
      <c r="F113" s="45">
        <f t="shared" si="14"/>
        <v>93.092222837148</v>
      </c>
      <c r="G113" s="45">
        <f t="shared" si="15"/>
        <v>92.36336565710073</v>
      </c>
      <c r="H113" s="45">
        <f t="shared" si="16"/>
        <v>93.28343688327999</v>
      </c>
      <c r="I113" s="45">
        <f t="shared" si="17"/>
        <v>104.12753016695164</v>
      </c>
      <c r="J113" s="45">
        <f t="shared" si="18"/>
        <v>105.16874890043904</v>
      </c>
    </row>
    <row r="114" spans="1:10" ht="12.75">
      <c r="A114" s="43">
        <f t="shared" si="19"/>
        <v>116.82</v>
      </c>
      <c r="B114" s="43">
        <f t="shared" si="20"/>
        <v>118</v>
      </c>
      <c r="C114" s="45">
        <f t="shared" si="11"/>
        <v>98.33141425134397</v>
      </c>
      <c r="D114" s="45">
        <f t="shared" si="12"/>
        <v>99.3148397026913</v>
      </c>
      <c r="E114" s="45">
        <f t="shared" si="13"/>
        <v>94.55078841412592</v>
      </c>
      <c r="F114" s="45">
        <f t="shared" si="14"/>
        <v>95.49640532635374</v>
      </c>
      <c r="G114" s="45">
        <f t="shared" si="15"/>
        <v>94.73929869384165</v>
      </c>
      <c r="H114" s="45">
        <f t="shared" si="16"/>
        <v>95.68304680739897</v>
      </c>
      <c r="I114" s="45">
        <f t="shared" si="17"/>
        <v>106.81650790794521</v>
      </c>
      <c r="J114" s="45">
        <f t="shared" si="18"/>
        <v>107.88478259576385</v>
      </c>
    </row>
    <row r="115" spans="1:10" ht="12.75">
      <c r="A115" s="43">
        <f t="shared" si="19"/>
        <v>119.78999999999999</v>
      </c>
      <c r="B115" s="43">
        <f t="shared" si="20"/>
        <v>121</v>
      </c>
      <c r="C115" s="45">
        <f t="shared" si="11"/>
        <v>100.80657604313964</v>
      </c>
      <c r="D115" s="45">
        <f t="shared" si="12"/>
        <v>101.81491010387191</v>
      </c>
      <c r="E115" s="45">
        <f t="shared" si="13"/>
        <v>96.93079074351337</v>
      </c>
      <c r="F115" s="45">
        <f t="shared" si="14"/>
        <v>97.90035865396898</v>
      </c>
      <c r="G115" s="45">
        <f t="shared" si="15"/>
        <v>97.11442441453958</v>
      </c>
      <c r="H115" s="45">
        <f t="shared" si="16"/>
        <v>98.08184160914296</v>
      </c>
      <c r="I115" s="45">
        <f t="shared" si="17"/>
        <v>109.50522478699558</v>
      </c>
      <c r="J115" s="45">
        <f t="shared" si="18"/>
        <v>110.60055707202444</v>
      </c>
    </row>
    <row r="116" spans="1:10" ht="12.75">
      <c r="A116" s="43">
        <f t="shared" si="19"/>
        <v>122.76</v>
      </c>
      <c r="B116" s="43">
        <f t="shared" si="20"/>
        <v>124</v>
      </c>
      <c r="C116" s="45">
        <f t="shared" si="11"/>
        <v>103.28151338820905</v>
      </c>
      <c r="D116" s="45">
        <f t="shared" si="12"/>
        <v>104.31475762749723</v>
      </c>
      <c r="E116" s="45">
        <f t="shared" si="13"/>
        <v>99.31057730133585</v>
      </c>
      <c r="F116" s="45">
        <f>$B116*0.4*(0.9075+1/16*POWER(2-LOG(B116,10),2))*1.01*116.9/121.6+0.6*$B116*(0.8183-1/51*POWER(1.1-LOG($B116,10),2))*0.99*116.9/121.6</f>
        <v>100.30409771853971</v>
      </c>
      <c r="G116" s="45">
        <f t="shared" si="15"/>
        <v>99.48876367989557</v>
      </c>
      <c r="H116" s="45">
        <f>$B116*0.25*1.2/1.5*(0.9075+1/16*POWER(2-LOG(B116,10),2))*1.01*116.9/94.9+0.75*$B116*1.2/1.5*(0.818-1/51*POWER(1.1-LOG(B116,10),2))*0.99*116.9/94.9</f>
        <v>100.4798423512878</v>
      </c>
      <c r="I116" s="45">
        <f t="shared" si="17"/>
        <v>112.19369759328036</v>
      </c>
      <c r="J116" s="45">
        <f>$B116*0.4*(0.9075+1/16*POWER(2-LOG(B116,10),2))*1.01*116.9/107.5+0.6*$B116*(0.8165-1/51*POWER(1.1-LOG($B116,10),2))*0.99*116.9/107.5</f>
        <v>113.31608918190165</v>
      </c>
    </row>
    <row r="117" spans="1:10" ht="12.75">
      <c r="A117" s="43">
        <f t="shared" si="19"/>
        <v>125.73</v>
      </c>
      <c r="B117" s="43">
        <f aca="true" t="shared" si="21" ref="B117:B172">B21*10</f>
        <v>127</v>
      </c>
      <c r="C117" s="45">
        <f t="shared" si="11"/>
        <v>105.75624075151599</v>
      </c>
      <c r="D117" s="45">
        <f t="shared" si="12"/>
        <v>106.8143967918096</v>
      </c>
      <c r="E117" s="45">
        <f t="shared" si="13"/>
        <v>101.69016199346729</v>
      </c>
      <c r="F117" s="45">
        <f t="shared" si="14"/>
        <v>102.70763647715907</v>
      </c>
      <c r="G117" s="45">
        <f t="shared" si="15"/>
        <v>101.86233632082438</v>
      </c>
      <c r="H117" s="45">
        <f t="shared" si="16"/>
        <v>102.87706905683964</v>
      </c>
      <c r="I117" s="45">
        <f t="shared" si="17"/>
        <v>114.8819420566067</v>
      </c>
      <c r="J117" s="45">
        <f t="shared" si="18"/>
        <v>116.03139471313995</v>
      </c>
    </row>
    <row r="118" spans="1:10" ht="12.75">
      <c r="A118" s="43">
        <f t="shared" si="19"/>
        <v>128.7</v>
      </c>
      <c r="B118" s="43">
        <f t="shared" si="21"/>
        <v>130</v>
      </c>
      <c r="C118" s="45">
        <f t="shared" si="11"/>
        <v>108.23077170350031</v>
      </c>
      <c r="D118" s="45">
        <f t="shared" si="12"/>
        <v>109.31384121587871</v>
      </c>
      <c r="E118" s="45">
        <f t="shared" si="13"/>
        <v>104.06955786583215</v>
      </c>
      <c r="F118" s="45">
        <f t="shared" si="14"/>
        <v>105.11098802250183</v>
      </c>
      <c r="G118" s="45">
        <f t="shared" si="15"/>
        <v>104.23516121239845</v>
      </c>
      <c r="H118" s="45">
        <f t="shared" si="16"/>
        <v>105.27354078369558</v>
      </c>
      <c r="I118" s="45">
        <f t="shared" si="17"/>
        <v>117.56997293403896</v>
      </c>
      <c r="J118" s="45">
        <f t="shared" si="18"/>
        <v>118.74648847568578</v>
      </c>
    </row>
    <row r="119" spans="1:10" ht="12.75">
      <c r="A119" s="43">
        <f t="shared" si="19"/>
        <v>131.67</v>
      </c>
      <c r="B119" s="43">
        <f t="shared" si="21"/>
        <v>133</v>
      </c>
      <c r="C119" s="45">
        <f t="shared" si="11"/>
        <v>110.70511899165734</v>
      </c>
      <c r="D119" s="45">
        <f t="shared" si="12"/>
        <v>111.8131036916004</v>
      </c>
      <c r="E119" s="45">
        <f t="shared" si="13"/>
        <v>106.44877717321829</v>
      </c>
      <c r="F119" s="45">
        <f t="shared" si="14"/>
        <v>107.51416465204021</v>
      </c>
      <c r="G119" s="45">
        <f t="shared" si="15"/>
        <v>106.60725634089859</v>
      </c>
      <c r="H119" s="45">
        <f t="shared" si="16"/>
        <v>107.66927569234505</v>
      </c>
      <c r="I119" s="45">
        <f t="shared" si="17"/>
        <v>120.25780408773716</v>
      </c>
      <c r="J119" s="45">
        <f t="shared" si="18"/>
        <v>121.46138437998222</v>
      </c>
    </row>
    <row r="120" spans="1:10" ht="12.75">
      <c r="A120" s="43">
        <f t="shared" si="19"/>
        <v>135.63</v>
      </c>
      <c r="B120" s="43">
        <f t="shared" si="21"/>
        <v>137</v>
      </c>
      <c r="C120" s="45">
        <f t="shared" si="11"/>
        <v>114.0039836297837</v>
      </c>
      <c r="D120" s="45">
        <f t="shared" si="12"/>
        <v>115.14519131790405</v>
      </c>
      <c r="E120" s="45">
        <f t="shared" si="13"/>
        <v>109.6208147493184</v>
      </c>
      <c r="F120" s="45">
        <f t="shared" si="14"/>
        <v>110.7181479566035</v>
      </c>
      <c r="G120" s="45">
        <f t="shared" si="15"/>
        <v>109.76894420286818</v>
      </c>
      <c r="H120" s="45">
        <f t="shared" si="16"/>
        <v>110.86247257267298</v>
      </c>
      <c r="I120" s="45">
        <f t="shared" si="17"/>
        <v>123.8412907008811</v>
      </c>
      <c r="J120" s="45">
        <f t="shared" si="18"/>
        <v>125.08096030477196</v>
      </c>
    </row>
    <row r="121" spans="1:10" ht="12.75">
      <c r="A121" s="43">
        <f t="shared" si="19"/>
        <v>138.6</v>
      </c>
      <c r="B121" s="43">
        <f t="shared" si="21"/>
        <v>140</v>
      </c>
      <c r="C121" s="45">
        <f t="shared" si="11"/>
        <v>116.47794779034649</v>
      </c>
      <c r="D121" s="45">
        <f t="shared" si="12"/>
        <v>117.64407482045945</v>
      </c>
      <c r="E121" s="45">
        <f t="shared" si="13"/>
        <v>111.99966573749595</v>
      </c>
      <c r="F121" s="45">
        <f t="shared" si="14"/>
        <v>113.12096026078709</v>
      </c>
      <c r="G121" s="45">
        <f t="shared" si="15"/>
        <v>112.13940195056742</v>
      </c>
      <c r="H121" s="45">
        <f t="shared" si="16"/>
        <v>113.25655427194744</v>
      </c>
      <c r="I121" s="45">
        <f t="shared" si="17"/>
        <v>126.52870522559542</v>
      </c>
      <c r="J121" s="45">
        <f t="shared" si="18"/>
        <v>127.79544409778333</v>
      </c>
    </row>
    <row r="122" spans="1:10" ht="12.75">
      <c r="A122" s="43">
        <f t="shared" si="19"/>
        <v>141.57</v>
      </c>
      <c r="B122" s="43">
        <f t="shared" si="21"/>
        <v>143</v>
      </c>
      <c r="C122" s="45">
        <f t="shared" si="11"/>
        <v>118.95176561756642</v>
      </c>
      <c r="D122" s="45">
        <f t="shared" si="12"/>
        <v>120.14281382713905</v>
      </c>
      <c r="E122" s="45">
        <f t="shared" si="13"/>
        <v>114.37837604830688</v>
      </c>
      <c r="F122" s="45">
        <f t="shared" si="14"/>
        <v>115.52363365405064</v>
      </c>
      <c r="G122" s="45">
        <f t="shared" si="15"/>
        <v>114.50918421336615</v>
      </c>
      <c r="H122" s="45">
        <f t="shared" si="16"/>
        <v>115.64995395686307</v>
      </c>
      <c r="I122" s="45">
        <f t="shared" si="17"/>
        <v>129.21596062130715</v>
      </c>
      <c r="J122" s="45">
        <f t="shared" si="18"/>
        <v>130.50977075993075</v>
      </c>
    </row>
    <row r="123" spans="1:10" ht="12.75">
      <c r="A123" s="43">
        <f t="shared" si="19"/>
        <v>145.53</v>
      </c>
      <c r="B123" s="43">
        <f t="shared" si="21"/>
        <v>147</v>
      </c>
      <c r="C123" s="45">
        <f t="shared" si="11"/>
        <v>122.24997870541873</v>
      </c>
      <c r="D123" s="45">
        <f t="shared" si="12"/>
        <v>123.47425806391797</v>
      </c>
      <c r="E123" s="45">
        <f t="shared" si="13"/>
        <v>117.54978725740833</v>
      </c>
      <c r="F123" s="45">
        <f t="shared" si="14"/>
        <v>118.7269984369409</v>
      </c>
      <c r="G123" s="45">
        <f t="shared" si="15"/>
        <v>117.66786858747591</v>
      </c>
      <c r="H123" s="45">
        <f t="shared" si="16"/>
        <v>118.84011831659895</v>
      </c>
      <c r="I123" s="45">
        <f t="shared" si="17"/>
        <v>132.79873871140882</v>
      </c>
      <c r="J123" s="45">
        <f t="shared" si="18"/>
        <v>134.12864703601872</v>
      </c>
    </row>
    <row r="124" spans="1:10" ht="12.75">
      <c r="A124" s="43">
        <f t="shared" si="19"/>
        <v>148.5</v>
      </c>
      <c r="B124" s="43">
        <f t="shared" si="21"/>
        <v>150</v>
      </c>
      <c r="C124" s="45">
        <f t="shared" si="11"/>
        <v>124.72349246579898</v>
      </c>
      <c r="D124" s="45">
        <f t="shared" si="12"/>
        <v>125.97269740310813</v>
      </c>
      <c r="E124" s="45">
        <f t="shared" si="13"/>
        <v>119.92820525396303</v>
      </c>
      <c r="F124" s="45">
        <f t="shared" si="14"/>
        <v>121.12938374525775</v>
      </c>
      <c r="G124" s="45">
        <f t="shared" si="15"/>
        <v>120.03613110658941</v>
      </c>
      <c r="H124" s="45">
        <f t="shared" si="16"/>
        <v>121.23198356847682</v>
      </c>
      <c r="I124" s="45">
        <f t="shared" si="17"/>
        <v>135.48566345211074</v>
      </c>
      <c r="J124" s="45">
        <f t="shared" si="18"/>
        <v>136.84264782719387</v>
      </c>
    </row>
    <row r="125" spans="1:10" ht="12.75">
      <c r="A125" s="43">
        <f t="shared" si="19"/>
        <v>152.46</v>
      </c>
      <c r="B125" s="43">
        <f t="shared" si="21"/>
        <v>154</v>
      </c>
      <c r="C125" s="45">
        <f t="shared" si="11"/>
        <v>128.021332509246</v>
      </c>
      <c r="D125" s="45">
        <f t="shared" si="12"/>
        <v>129.3037745537158</v>
      </c>
      <c r="E125" s="45">
        <f t="shared" si="13"/>
        <v>123.0992578373163</v>
      </c>
      <c r="F125" s="45">
        <f t="shared" si="14"/>
        <v>124.33239563034033</v>
      </c>
      <c r="G125" s="45">
        <f t="shared" si="15"/>
        <v>123.19283890477695</v>
      </c>
      <c r="H125" s="45">
        <f t="shared" si="16"/>
        <v>124.42015224822494</v>
      </c>
      <c r="I125" s="45">
        <f t="shared" si="17"/>
        <v>139.06803587811035</v>
      </c>
      <c r="J125" s="45">
        <f t="shared" si="18"/>
        <v>140.46112491841285</v>
      </c>
    </row>
    <row r="126" spans="1:10" ht="12.75">
      <c r="A126" s="43">
        <f t="shared" si="19"/>
        <v>156.42</v>
      </c>
      <c r="B126" s="43">
        <f t="shared" si="21"/>
        <v>158</v>
      </c>
      <c r="C126" s="45">
        <f t="shared" si="11"/>
        <v>131.318986327385</v>
      </c>
      <c r="D126" s="45">
        <f t="shared" si="12"/>
        <v>132.63466895666016</v>
      </c>
      <c r="E126" s="45">
        <f t="shared" si="13"/>
        <v>126.27013139321474</v>
      </c>
      <c r="F126" s="45">
        <f t="shared" si="14"/>
        <v>127.53523183119717</v>
      </c>
      <c r="G126" s="45">
        <f t="shared" si="15"/>
        <v>126.34845942381237</v>
      </c>
      <c r="H126" s="45">
        <f t="shared" si="16"/>
        <v>127.60722314076017</v>
      </c>
      <c r="I126" s="45">
        <f t="shared" si="17"/>
        <v>142.6502057949145</v>
      </c>
      <c r="J126" s="45">
        <f t="shared" si="18"/>
        <v>144.0794032821728</v>
      </c>
    </row>
    <row r="127" spans="1:10" ht="12.75">
      <c r="A127" s="43">
        <f t="shared" si="19"/>
        <v>160.38</v>
      </c>
      <c r="B127" s="43">
        <f t="shared" si="21"/>
        <v>162</v>
      </c>
      <c r="C127" s="45">
        <f t="shared" si="11"/>
        <v>134.61647183288534</v>
      </c>
      <c r="D127" s="45">
        <f t="shared" si="12"/>
        <v>135.96539856985353</v>
      </c>
      <c r="E127" s="45">
        <f t="shared" si="13"/>
        <v>129.44084314197943</v>
      </c>
      <c r="F127" s="45">
        <f t="shared" si="14"/>
        <v>130.73790961164377</v>
      </c>
      <c r="G127" s="45">
        <f t="shared" si="15"/>
        <v>129.50302136441817</v>
      </c>
      <c r="H127" s="45">
        <f t="shared" si="16"/>
        <v>130.7932252246946</v>
      </c>
      <c r="I127" s="45">
        <f t="shared" si="17"/>
        <v>146.23219268150976</v>
      </c>
      <c r="J127" s="45">
        <f t="shared" si="18"/>
        <v>147.69750244665937</v>
      </c>
    </row>
    <row r="128" spans="1:10" ht="12.75">
      <c r="A128" s="43">
        <f t="shared" si="19"/>
        <v>163.35</v>
      </c>
      <c r="B128" s="43">
        <f t="shared" si="21"/>
        <v>165</v>
      </c>
      <c r="C128" s="45">
        <f t="shared" si="11"/>
        <v>137.08948559887943</v>
      </c>
      <c r="D128" s="45">
        <f t="shared" si="12"/>
        <v>138.4633477526188</v>
      </c>
      <c r="E128" s="45">
        <f t="shared" si="13"/>
        <v>131.8187804695889</v>
      </c>
      <c r="F128" s="45">
        <f t="shared" si="14"/>
        <v>133.13982370872648</v>
      </c>
      <c r="G128" s="45">
        <f t="shared" si="15"/>
        <v>131.86826457435956</v>
      </c>
      <c r="H128" s="45">
        <f t="shared" si="16"/>
        <v>133.18204198781694</v>
      </c>
      <c r="I128" s="45">
        <f t="shared" si="17"/>
        <v>148.91857370738614</v>
      </c>
      <c r="J128" s="45">
        <f t="shared" si="18"/>
        <v>150.4109702212199</v>
      </c>
    </row>
    <row r="129" spans="1:10" ht="12.75">
      <c r="A129" s="43">
        <f t="shared" si="19"/>
        <v>167.31</v>
      </c>
      <c r="B129" s="43">
        <f t="shared" si="21"/>
        <v>169</v>
      </c>
      <c r="C129" s="45">
        <f t="shared" si="11"/>
        <v>140.3867160879728</v>
      </c>
      <c r="D129" s="45">
        <f t="shared" si="12"/>
        <v>141.79382860713454</v>
      </c>
      <c r="E129" s="45">
        <f t="shared" si="13"/>
        <v>134.9892470586663</v>
      </c>
      <c r="F129" s="45">
        <f t="shared" si="14"/>
        <v>136.34226234534566</v>
      </c>
      <c r="G129" s="45">
        <f t="shared" si="15"/>
        <v>135.021038773749</v>
      </c>
      <c r="H129" s="45">
        <f t="shared" si="16"/>
        <v>136.36623905483427</v>
      </c>
      <c r="I129" s="45">
        <f t="shared" si="17"/>
        <v>152.5002832784653</v>
      </c>
      <c r="J129" s="45">
        <f t="shared" si="18"/>
        <v>154.02879887510724</v>
      </c>
    </row>
    <row r="130" spans="1:10" ht="12.75">
      <c r="A130" s="43">
        <f t="shared" si="19"/>
        <v>172.26</v>
      </c>
      <c r="B130" s="43">
        <f t="shared" si="21"/>
        <v>174</v>
      </c>
      <c r="C130" s="45">
        <f t="shared" si="11"/>
        <v>144.5080801031696</v>
      </c>
      <c r="D130" s="45">
        <f t="shared" si="12"/>
        <v>145.95676067391923</v>
      </c>
      <c r="E130" s="45">
        <f t="shared" si="13"/>
        <v>138.9521629278892</v>
      </c>
      <c r="F130" s="45">
        <f t="shared" si="14"/>
        <v>140.34514817188452</v>
      </c>
      <c r="G130" s="45">
        <f t="shared" si="15"/>
        <v>138.96062165440065</v>
      </c>
      <c r="H130" s="45">
        <f t="shared" si="16"/>
        <v>140.34508713836937</v>
      </c>
      <c r="I130" s="45">
        <f t="shared" si="17"/>
        <v>156.97723092285142</v>
      </c>
      <c r="J130" s="45">
        <f t="shared" si="18"/>
        <v>158.5509009133131</v>
      </c>
    </row>
    <row r="131" spans="1:10" ht="12.75">
      <c r="A131" s="43">
        <f t="shared" si="19"/>
        <v>176.22</v>
      </c>
      <c r="B131" s="43">
        <f t="shared" si="21"/>
        <v>178</v>
      </c>
      <c r="C131" s="45">
        <f t="shared" si="11"/>
        <v>147.80504882488725</v>
      </c>
      <c r="D131" s="45">
        <f t="shared" si="12"/>
        <v>149.28698794548177</v>
      </c>
      <c r="E131" s="45">
        <f t="shared" si="13"/>
        <v>142.12237786724444</v>
      </c>
      <c r="F131" s="45">
        <f t="shared" si="14"/>
        <v>143.54734302686532</v>
      </c>
      <c r="G131" s="45">
        <f t="shared" si="15"/>
        <v>142.11120889302148</v>
      </c>
      <c r="H131" s="45">
        <f t="shared" si="16"/>
        <v>143.52707611305988</v>
      </c>
      <c r="I131" s="45">
        <f t="shared" si="17"/>
        <v>160.55865583712858</v>
      </c>
      <c r="J131" s="45">
        <f t="shared" si="18"/>
        <v>162.16845381048205</v>
      </c>
    </row>
    <row r="132" spans="1:10" ht="12.75">
      <c r="A132" s="43">
        <f t="shared" si="19"/>
        <v>180.18</v>
      </c>
      <c r="B132" s="43">
        <f t="shared" si="21"/>
        <v>182</v>
      </c>
      <c r="C132" s="45">
        <f aca="true" t="shared" si="22" ref="C132:C195">$A132*0.4*(0.9075+1/16*POWER(2-LOG($A132,10),2))*1.01+0.6*$A132*(0.818-1/51*POWER(1.1-LOG($A132,10),2))*0.99</f>
        <v>151.1019225943176</v>
      </c>
      <c r="D132" s="45">
        <f aca="true" t="shared" si="23" ref="D132:D195">$B132*0.4*(0.9075+1/16*POWER(2-LOG($B132,10),2))*1.01+0.6*$B132*(0.818-1/51*POWER(1.1-LOG($B132,10),2))*0.99</f>
        <v>152.6171239416977</v>
      </c>
      <c r="E132" s="45">
        <f aca="true" t="shared" si="24" ref="E132:E195">$A132*0.4*(0.9075+1/16*POWER(2-LOG($A132,10),2))*1.01*116.9/121.6+0.6*$A132*(0.8183-1/51*POWER(1.1-LOG($A132,10),2))*0.99*116.9/121.6</f>
        <v>145.2925015243432</v>
      </c>
      <c r="F132" s="45">
        <f aca="true" t="shared" si="25" ref="F132:F195">$B132*0.4*(0.9075+1/16*POWER(2-LOG(B132,10),2))*1.01*116.9/121.6+0.6*$B132*(0.8183-1/51*POWER(1.1-LOG($B132,10),2))*0.99*116.9/121.6</f>
        <v>146.74945013441175</v>
      </c>
      <c r="G132" s="45">
        <f aca="true" t="shared" si="26" ref="G132:G195">$A132*0.25*1.2/1.5*(0.9075+1/16*POWER(2-LOG($A132,10),2))*1.01*116.9/94.9+0.75*$A132*1.2/1.5*(0.818-1/51*POWER(1.1-LOG($A132,10),2))*0.99*116.9/94.9</f>
        <v>145.26086133748845</v>
      </c>
      <c r="H132" s="45">
        <f aca="true" t="shared" si="27" ref="H132:H195">$B132*0.25*1.2/1.5*(0.9075+1/16*POWER(2-LOG(B132,10),2))*1.01*116.9/94.9+0.75*$B132*1.2/1.5*(0.818-1/51*POWER(1.1-LOG(B132,10),2))*0.99*116.9/94.9</f>
        <v>146.70812126179135</v>
      </c>
      <c r="I132" s="45">
        <f aca="true" t="shared" si="28" ref="I132:I195">$A132*0.4*(0.9075+1/16*POWER(2-LOG($A132,10),2))*1.01*116.9/107.5+0.6*$A132*(0.8165-1/51*POWER(1.1-LOG($A132,10),2))*0.99*116.9/107.5</f>
        <v>164.1399774963138</v>
      </c>
      <c r="J132" s="45">
        <f aca="true" t="shared" si="29" ref="J132:J195">$B132*0.4*(0.9075+1/16*POWER(2-LOG(B132,10),2))*1.01*116.9/107.5+0.6*$B132*(0.8165-1/51*POWER(1.1-LOG($B132,10),2))*0.99*116.9/107.5</f>
        <v>165.78590745101826</v>
      </c>
    </row>
    <row r="133" spans="1:10" ht="12.75">
      <c r="A133" s="43">
        <f t="shared" si="19"/>
        <v>185.13</v>
      </c>
      <c r="B133" s="43">
        <f t="shared" si="21"/>
        <v>187</v>
      </c>
      <c r="C133" s="45">
        <f t="shared" si="22"/>
        <v>155.22289951376234</v>
      </c>
      <c r="D133" s="45">
        <f t="shared" si="23"/>
        <v>156.77968384467835</v>
      </c>
      <c r="E133" s="45">
        <f t="shared" si="24"/>
        <v>149.25504525957413</v>
      </c>
      <c r="F133" s="45">
        <f t="shared" si="25"/>
        <v>150.7519781817673</v>
      </c>
      <c r="G133" s="45">
        <f t="shared" si="26"/>
        <v>149.19664489178405</v>
      </c>
      <c r="H133" s="45">
        <f t="shared" si="27"/>
        <v>150.6831333105485</v>
      </c>
      <c r="I133" s="45">
        <f t="shared" si="28"/>
        <v>168.61650419657502</v>
      </c>
      <c r="J133" s="45">
        <f t="shared" si="29"/>
        <v>170.30760478272467</v>
      </c>
    </row>
    <row r="134" spans="1:10" ht="12.75">
      <c r="A134" s="43">
        <f t="shared" si="19"/>
        <v>189.09</v>
      </c>
      <c r="B134" s="43">
        <f t="shared" si="21"/>
        <v>191</v>
      </c>
      <c r="C134" s="45">
        <f t="shared" si="22"/>
        <v>158.51960246718858</v>
      </c>
      <c r="D134" s="45">
        <f t="shared" si="23"/>
        <v>160.1096573646506</v>
      </c>
      <c r="E134" s="45">
        <f t="shared" si="24"/>
        <v>152.42500470293214</v>
      </c>
      <c r="F134" s="45">
        <f t="shared" si="25"/>
        <v>153.9539290929906</v>
      </c>
      <c r="G134" s="45">
        <f t="shared" si="26"/>
        <v>152.34427096657922</v>
      </c>
      <c r="H134" s="45">
        <f t="shared" si="27"/>
        <v>153.86213251258022</v>
      </c>
      <c r="I134" s="45">
        <f t="shared" si="28"/>
        <v>172.19764010328694</v>
      </c>
      <c r="J134" s="45">
        <f t="shared" si="29"/>
        <v>173.92488173979217</v>
      </c>
    </row>
    <row r="135" spans="1:10" ht="12.75">
      <c r="A135" s="43">
        <f t="shared" si="19"/>
        <v>194.04</v>
      </c>
      <c r="B135" s="43">
        <f t="shared" si="21"/>
        <v>196</v>
      </c>
      <c r="C135" s="45">
        <f t="shared" si="22"/>
        <v>162.6404000844987</v>
      </c>
      <c r="D135" s="45">
        <f t="shared" si="23"/>
        <v>164.2720484363943</v>
      </c>
      <c r="E135" s="45">
        <f t="shared" si="24"/>
        <v>156.38737606629195</v>
      </c>
      <c r="F135" s="45">
        <f t="shared" si="25"/>
        <v>157.9562948346587</v>
      </c>
      <c r="G135" s="45">
        <f t="shared" si="26"/>
        <v>156.27758442332112</v>
      </c>
      <c r="H135" s="45">
        <f t="shared" si="27"/>
        <v>157.83465060097643</v>
      </c>
      <c r="I135" s="45">
        <f t="shared" si="28"/>
        <v>176.6739718229014</v>
      </c>
      <c r="J135" s="45">
        <f t="shared" si="29"/>
        <v>178.44639547734414</v>
      </c>
    </row>
    <row r="136" spans="1:10" ht="12.75">
      <c r="A136" s="43">
        <f t="shared" si="19"/>
        <v>198</v>
      </c>
      <c r="B136" s="43">
        <f t="shared" si="21"/>
        <v>200</v>
      </c>
      <c r="C136" s="45">
        <f t="shared" si="22"/>
        <v>165.93698522505935</v>
      </c>
      <c r="D136" s="45">
        <f t="shared" si="23"/>
        <v>167.60191255029167</v>
      </c>
      <c r="E136" s="45">
        <f t="shared" si="24"/>
        <v>159.5572222504066</v>
      </c>
      <c r="F136" s="45">
        <f t="shared" si="25"/>
        <v>161.1581405684959</v>
      </c>
      <c r="G136" s="45">
        <f t="shared" si="26"/>
        <v>159.42328240987155</v>
      </c>
      <c r="H136" s="45">
        <f t="shared" si="27"/>
        <v>161.01170308900055</v>
      </c>
      <c r="I136" s="45">
        <f t="shared" si="28"/>
        <v>180.25497961497152</v>
      </c>
      <c r="J136" s="45">
        <f t="shared" si="29"/>
        <v>182.06355346166603</v>
      </c>
    </row>
    <row r="137" spans="1:10" ht="12.75">
      <c r="A137" s="43">
        <f t="shared" si="19"/>
        <v>202.95</v>
      </c>
      <c r="B137" s="43">
        <f t="shared" si="21"/>
        <v>205</v>
      </c>
      <c r="C137" s="45">
        <f t="shared" si="22"/>
        <v>170.05766545413096</v>
      </c>
      <c r="D137" s="45">
        <f t="shared" si="23"/>
        <v>171.76419677155548</v>
      </c>
      <c r="E137" s="45">
        <f t="shared" si="24"/>
        <v>163.51948076273777</v>
      </c>
      <c r="F137" s="45">
        <f t="shared" si="25"/>
        <v>165.16040358959572</v>
      </c>
      <c r="G137" s="45">
        <f t="shared" si="26"/>
        <v>163.35424285894953</v>
      </c>
      <c r="H137" s="45">
        <f t="shared" si="27"/>
        <v>164.9818454401892</v>
      </c>
      <c r="I137" s="45">
        <f t="shared" si="28"/>
        <v>184.73118368170148</v>
      </c>
      <c r="J137" s="45">
        <f t="shared" si="29"/>
        <v>186.58495100553338</v>
      </c>
    </row>
    <row r="138" spans="1:10" ht="12.75">
      <c r="A138" s="43">
        <f t="shared" si="19"/>
        <v>207.9</v>
      </c>
      <c r="B138" s="43">
        <f t="shared" si="21"/>
        <v>210</v>
      </c>
      <c r="C138" s="45">
        <f t="shared" si="22"/>
        <v>174.17830434563825</v>
      </c>
      <c r="D138" s="45">
        <f t="shared" si="23"/>
        <v>175.9264455275674</v>
      </c>
      <c r="E138" s="45">
        <f t="shared" si="24"/>
        <v>167.48169953525587</v>
      </c>
      <c r="F138" s="45">
        <f t="shared" si="25"/>
        <v>169.1626325162223</v>
      </c>
      <c r="G138" s="45">
        <f t="shared" si="26"/>
        <v>167.2839427946163</v>
      </c>
      <c r="H138" s="45">
        <f t="shared" si="27"/>
        <v>168.9507151025262</v>
      </c>
      <c r="I138" s="45">
        <f t="shared" si="28"/>
        <v>189.2073427962336</v>
      </c>
      <c r="J138" s="45">
        <f t="shared" si="29"/>
        <v>191.10630998300124</v>
      </c>
    </row>
    <row r="139" spans="1:10" ht="12.75">
      <c r="A139" s="43">
        <f t="shared" si="19"/>
        <v>212.85</v>
      </c>
      <c r="B139" s="43">
        <f t="shared" si="21"/>
        <v>215</v>
      </c>
      <c r="C139" s="45">
        <f t="shared" si="22"/>
        <v>178.2989174629879</v>
      </c>
      <c r="D139" s="45">
        <f t="shared" si="23"/>
        <v>180.08867438915297</v>
      </c>
      <c r="E139" s="45">
        <f t="shared" si="24"/>
        <v>171.44389352982148</v>
      </c>
      <c r="F139" s="45">
        <f t="shared" si="25"/>
        <v>173.16484231736834</v>
      </c>
      <c r="G139" s="45">
        <f t="shared" si="26"/>
        <v>171.21241352592583</v>
      </c>
      <c r="H139" s="45">
        <f t="shared" si="27"/>
        <v>172.91834368805368</v>
      </c>
      <c r="I139" s="45">
        <f t="shared" si="28"/>
        <v>193.68347388286782</v>
      </c>
      <c r="J139" s="45">
        <f t="shared" si="29"/>
        <v>195.62764732643708</v>
      </c>
    </row>
    <row r="140" spans="1:10" ht="12.75">
      <c r="A140" s="43">
        <f t="shared" si="19"/>
        <v>218.79</v>
      </c>
      <c r="B140" s="43">
        <f t="shared" si="21"/>
        <v>221</v>
      </c>
      <c r="C140" s="45">
        <f t="shared" si="22"/>
        <v>183.24363953437523</v>
      </c>
      <c r="D140" s="45">
        <f t="shared" si="23"/>
        <v>185.08334311982276</v>
      </c>
      <c r="E140" s="45">
        <f t="shared" si="24"/>
        <v>176.19851318220947</v>
      </c>
      <c r="F140" s="45">
        <f t="shared" si="25"/>
        <v>177.9674884036783</v>
      </c>
      <c r="G140" s="45">
        <f t="shared" si="26"/>
        <v>175.92499774566096</v>
      </c>
      <c r="H140" s="45">
        <f t="shared" si="27"/>
        <v>177.67790206659703</v>
      </c>
      <c r="I140" s="45">
        <f t="shared" si="28"/>
        <v>199.05481632211598</v>
      </c>
      <c r="J140" s="45">
        <f t="shared" si="29"/>
        <v>201.0532457191375</v>
      </c>
    </row>
    <row r="141" spans="1:10" ht="12.75">
      <c r="A141" s="43">
        <f aca="true" t="shared" si="30" ref="A141:A206">B141*0.99</f>
        <v>223.74</v>
      </c>
      <c r="B141" s="43">
        <f t="shared" si="21"/>
        <v>226</v>
      </c>
      <c r="C141" s="45">
        <f t="shared" si="22"/>
        <v>187.36424564015158</v>
      </c>
      <c r="D141" s="45">
        <f t="shared" si="23"/>
        <v>189.2455779135695</v>
      </c>
      <c r="E141" s="45">
        <f t="shared" si="24"/>
        <v>180.16070043620823</v>
      </c>
      <c r="F141" s="45">
        <f t="shared" si="25"/>
        <v>181.96970390769965</v>
      </c>
      <c r="G141" s="45">
        <f t="shared" si="26"/>
        <v>179.8508672619436</v>
      </c>
      <c r="H141" s="45">
        <f t="shared" si="27"/>
        <v>181.64290431474268</v>
      </c>
      <c r="I141" s="45">
        <f t="shared" si="28"/>
        <v>203.5309397840718</v>
      </c>
      <c r="J141" s="45">
        <f t="shared" si="29"/>
        <v>205.5745895134537</v>
      </c>
    </row>
    <row r="142" spans="1:10" ht="12.75">
      <c r="A142" s="43">
        <f t="shared" si="30"/>
        <v>229.68</v>
      </c>
      <c r="B142" s="43">
        <f t="shared" si="21"/>
        <v>232</v>
      </c>
      <c r="C142" s="45">
        <f t="shared" si="22"/>
        <v>192.30899687924955</v>
      </c>
      <c r="D142" s="45">
        <f t="shared" si="23"/>
        <v>194.240291339811</v>
      </c>
      <c r="E142" s="45">
        <f t="shared" si="24"/>
        <v>184.9153481289365</v>
      </c>
      <c r="F142" s="45">
        <f t="shared" si="25"/>
        <v>186.7723929620387</v>
      </c>
      <c r="G142" s="45">
        <f t="shared" si="26"/>
        <v>184.56041012985838</v>
      </c>
      <c r="H142" s="45">
        <f t="shared" si="27"/>
        <v>186.39939196976658</v>
      </c>
      <c r="I142" s="45">
        <f t="shared" si="28"/>
        <v>208.90231394150953</v>
      </c>
      <c r="J142" s="45">
        <f t="shared" si="29"/>
        <v>211.00023650998983</v>
      </c>
    </row>
    <row r="143" spans="1:10" ht="12.75">
      <c r="A143" s="43">
        <f t="shared" si="30"/>
        <v>234.63</v>
      </c>
      <c r="B143" s="43">
        <f t="shared" si="21"/>
        <v>237</v>
      </c>
      <c r="C143" s="45">
        <f t="shared" si="22"/>
        <v>196.42965642990964</v>
      </c>
      <c r="D143" s="45">
        <f t="shared" si="23"/>
        <v>198.4025925073962</v>
      </c>
      <c r="E143" s="45">
        <f t="shared" si="24"/>
        <v>188.87758676210396</v>
      </c>
      <c r="F143" s="45">
        <f t="shared" si="25"/>
        <v>190.77467227446235</v>
      </c>
      <c r="G143" s="45">
        <f t="shared" si="26"/>
        <v>188.48380876386273</v>
      </c>
      <c r="H143" s="45">
        <f t="shared" si="27"/>
        <v>190.36189947438274</v>
      </c>
      <c r="I143" s="45">
        <f t="shared" si="28"/>
        <v>213.3784955216692</v>
      </c>
      <c r="J143" s="45">
        <f t="shared" si="29"/>
        <v>215.52165248199648</v>
      </c>
    </row>
    <row r="144" spans="1:10" ht="12.75">
      <c r="A144" s="43">
        <f t="shared" si="30"/>
        <v>240.57</v>
      </c>
      <c r="B144" s="43">
        <f t="shared" si="21"/>
        <v>243</v>
      </c>
      <c r="C144" s="45">
        <f t="shared" si="22"/>
        <v>201.37450422808567</v>
      </c>
      <c r="D144" s="45">
        <f t="shared" si="23"/>
        <v>203.39741798638357</v>
      </c>
      <c r="E144" s="45">
        <f t="shared" si="24"/>
        <v>193.6323272817748</v>
      </c>
      <c r="F144" s="45">
        <f t="shared" si="25"/>
        <v>195.5774690505612</v>
      </c>
      <c r="G144" s="45">
        <f t="shared" si="26"/>
        <v>193.1904591035392</v>
      </c>
      <c r="H144" s="45">
        <f t="shared" si="27"/>
        <v>195.1154666694262</v>
      </c>
      <c r="I144" s="45">
        <f t="shared" si="28"/>
        <v>218.7499746814904</v>
      </c>
      <c r="J144" s="45">
        <f t="shared" si="29"/>
        <v>220.947421329379</v>
      </c>
    </row>
    <row r="145" spans="1:10" ht="12.75">
      <c r="A145" s="43">
        <f t="shared" si="30"/>
        <v>246.51</v>
      </c>
      <c r="B145" s="43">
        <f t="shared" si="21"/>
        <v>249</v>
      </c>
      <c r="C145" s="45">
        <f t="shared" si="22"/>
        <v>206.31942979921038</v>
      </c>
      <c r="D145" s="45">
        <f t="shared" si="23"/>
        <v>208.39232966494333</v>
      </c>
      <c r="E145" s="45">
        <f t="shared" si="24"/>
        <v>198.38714256836755</v>
      </c>
      <c r="F145" s="45">
        <f t="shared" si="25"/>
        <v>200.38034869450559</v>
      </c>
      <c r="G145" s="45">
        <f t="shared" si="26"/>
        <v>197.89558948367457</v>
      </c>
      <c r="H145" s="45">
        <f t="shared" si="27"/>
        <v>199.8674992284778</v>
      </c>
      <c r="I145" s="45">
        <f t="shared" si="28"/>
        <v>224.12153841487157</v>
      </c>
      <c r="J145" s="45">
        <f t="shared" si="29"/>
        <v>226.37328391378492</v>
      </c>
    </row>
    <row r="146" spans="1:10" ht="12.75">
      <c r="A146" s="43">
        <f t="shared" si="30"/>
        <v>252.45</v>
      </c>
      <c r="B146" s="43">
        <f t="shared" si="21"/>
        <v>255</v>
      </c>
      <c r="C146" s="45">
        <f t="shared" si="22"/>
        <v>211.26444919055075</v>
      </c>
      <c r="D146" s="45">
        <f t="shared" si="23"/>
        <v>213.38734356827842</v>
      </c>
      <c r="E146" s="45">
        <f t="shared" si="24"/>
        <v>203.1420480489012</v>
      </c>
      <c r="F146" s="45">
        <f t="shared" si="25"/>
        <v>205.1833266121032</v>
      </c>
      <c r="G146" s="45">
        <f t="shared" si="26"/>
        <v>202.5992381240888</v>
      </c>
      <c r="H146" s="45">
        <f t="shared" si="27"/>
        <v>204.61803574110726</v>
      </c>
      <c r="I146" s="45">
        <f t="shared" si="28"/>
        <v>229.49320417228262</v>
      </c>
      <c r="J146" s="45">
        <f t="shared" si="29"/>
        <v>231.7992576616907</v>
      </c>
    </row>
    <row r="147" spans="1:10" ht="12.75">
      <c r="A147" s="43">
        <f t="shared" si="30"/>
        <v>258.39</v>
      </c>
      <c r="B147" s="43">
        <f t="shared" si="21"/>
        <v>261</v>
      </c>
      <c r="C147" s="45">
        <f t="shared" si="22"/>
        <v>216.2095772771316</v>
      </c>
      <c r="D147" s="45">
        <f t="shared" si="23"/>
        <v>218.3824745461778</v>
      </c>
      <c r="E147" s="45">
        <f t="shared" si="24"/>
        <v>207.89705802346123</v>
      </c>
      <c r="F147" s="45">
        <f t="shared" si="25"/>
        <v>209.9864170791792</v>
      </c>
      <c r="G147" s="45">
        <f t="shared" si="26"/>
        <v>207.3014414085949</v>
      </c>
      <c r="H147" s="45">
        <f t="shared" si="27"/>
        <v>209.36711294310012</v>
      </c>
      <c r="I147" s="45">
        <f t="shared" si="28"/>
        <v>234.86498812944822</v>
      </c>
      <c r="J147" s="45">
        <f t="shared" si="29"/>
        <v>237.22535872137848</v>
      </c>
    </row>
    <row r="148" spans="1:10" ht="12.75">
      <c r="A148" s="43">
        <f t="shared" si="30"/>
        <v>264.33</v>
      </c>
      <c r="B148" s="43">
        <f t="shared" si="21"/>
        <v>267</v>
      </c>
      <c r="C148" s="45">
        <f t="shared" si="22"/>
        <v>221.1548278615642</v>
      </c>
      <c r="D148" s="45">
        <f t="shared" si="23"/>
        <v>223.37773637325483</v>
      </c>
      <c r="E148" s="45">
        <f t="shared" si="24"/>
        <v>212.6521857611699</v>
      </c>
      <c r="F148" s="45">
        <f t="shared" si="25"/>
        <v>214.7896333379399</v>
      </c>
      <c r="G148" s="45">
        <f t="shared" si="26"/>
        <v>212.00223401334546</v>
      </c>
      <c r="H148" s="45">
        <f t="shared" si="27"/>
        <v>214.11476584604688</v>
      </c>
      <c r="I148" s="45">
        <f t="shared" si="28"/>
        <v>240.23690529590561</v>
      </c>
      <c r="J148" s="45">
        <f t="shared" si="29"/>
        <v>242.65160207193944</v>
      </c>
    </row>
    <row r="149" spans="1:10" ht="12.75">
      <c r="A149" s="43">
        <f t="shared" si="30"/>
        <v>271.26</v>
      </c>
      <c r="B149" s="43">
        <f t="shared" si="21"/>
        <v>274</v>
      </c>
      <c r="C149" s="45">
        <f t="shared" si="22"/>
        <v>226.92445875249908</v>
      </c>
      <c r="D149" s="45">
        <f t="shared" si="23"/>
        <v>229.20572422841553</v>
      </c>
      <c r="E149" s="45">
        <f t="shared" si="24"/>
        <v>218.20000002103575</v>
      </c>
      <c r="F149" s="45">
        <f t="shared" si="25"/>
        <v>220.39356098044223</v>
      </c>
      <c r="G149" s="45">
        <f t="shared" si="26"/>
        <v>217.48475316540828</v>
      </c>
      <c r="H149" s="45">
        <f t="shared" si="27"/>
        <v>219.6519385588864</v>
      </c>
      <c r="I149" s="45">
        <f t="shared" si="28"/>
        <v>246.50432889500598</v>
      </c>
      <c r="J149" s="45">
        <f t="shared" si="29"/>
        <v>248.9824176530398</v>
      </c>
    </row>
    <row r="150" spans="1:10" ht="12.75">
      <c r="A150" s="43">
        <f t="shared" si="30"/>
        <v>277.2</v>
      </c>
      <c r="B150" s="43">
        <f t="shared" si="21"/>
        <v>280</v>
      </c>
      <c r="C150" s="45">
        <f t="shared" si="22"/>
        <v>231.87001752834033</v>
      </c>
      <c r="D150" s="45">
        <f t="shared" si="23"/>
        <v>234.2013122343911</v>
      </c>
      <c r="E150" s="45">
        <f t="shared" si="24"/>
        <v>222.95542403814954</v>
      </c>
      <c r="F150" s="45">
        <f t="shared" si="25"/>
        <v>225.1970908108579</v>
      </c>
      <c r="G150" s="45">
        <f t="shared" si="26"/>
        <v>222.1826008227294</v>
      </c>
      <c r="H150" s="45">
        <f t="shared" si="27"/>
        <v>224.39661808471237</v>
      </c>
      <c r="I150" s="45">
        <f t="shared" si="28"/>
        <v>251.8765812017022</v>
      </c>
      <c r="J150" s="45">
        <f t="shared" si="29"/>
        <v>254.40901570418902</v>
      </c>
    </row>
    <row r="151" spans="1:10" ht="12.75">
      <c r="A151" s="43">
        <f t="shared" si="30"/>
        <v>284.13</v>
      </c>
      <c r="B151" s="43">
        <f t="shared" si="21"/>
        <v>287</v>
      </c>
      <c r="C151" s="45">
        <f t="shared" si="22"/>
        <v>237.6400391694773</v>
      </c>
      <c r="D151" s="45">
        <f t="shared" si="23"/>
        <v>240.02971173308856</v>
      </c>
      <c r="E151" s="45">
        <f t="shared" si="24"/>
        <v>228.50361394520806</v>
      </c>
      <c r="F151" s="45">
        <f t="shared" si="25"/>
        <v>230.8014141863327</v>
      </c>
      <c r="G151" s="45">
        <f t="shared" si="26"/>
        <v>227.66176832406467</v>
      </c>
      <c r="H151" s="45">
        <f t="shared" si="27"/>
        <v>229.93040679250385</v>
      </c>
      <c r="I151" s="45">
        <f t="shared" si="28"/>
        <v>258.1444297189293</v>
      </c>
      <c r="J151" s="45">
        <f t="shared" si="29"/>
        <v>260.7402789237028</v>
      </c>
    </row>
    <row r="152" spans="1:10" ht="12.75">
      <c r="A152" s="43">
        <f t="shared" si="30"/>
        <v>291.06</v>
      </c>
      <c r="B152" s="43">
        <f t="shared" si="21"/>
        <v>294</v>
      </c>
      <c r="C152" s="45">
        <f t="shared" si="22"/>
        <v>243.41029479704326</v>
      </c>
      <c r="D152" s="45">
        <f t="shared" si="23"/>
        <v>245.85835638752332</v>
      </c>
      <c r="E152" s="45">
        <f t="shared" si="24"/>
        <v>234.0520287948122</v>
      </c>
      <c r="F152" s="45">
        <f t="shared" si="25"/>
        <v>236.405973241953</v>
      </c>
      <c r="G152" s="45">
        <f t="shared" si="26"/>
        <v>233.1391969530997</v>
      </c>
      <c r="H152" s="45">
        <f t="shared" si="27"/>
        <v>235.46243984345392</v>
      </c>
      <c r="I152" s="45">
        <f t="shared" si="28"/>
        <v>264.41253268279405</v>
      </c>
      <c r="J152" s="45">
        <f t="shared" si="29"/>
        <v>267.07180873582774</v>
      </c>
    </row>
    <row r="153" spans="1:10" ht="12.75">
      <c r="A153" s="43">
        <f t="shared" si="30"/>
        <v>297.99</v>
      </c>
      <c r="B153" s="43">
        <f t="shared" si="21"/>
        <v>301</v>
      </c>
      <c r="C153" s="45">
        <f t="shared" si="22"/>
        <v>249.1807992494538</v>
      </c>
      <c r="D153" s="45">
        <f t="shared" si="23"/>
        <v>251.68726097629173</v>
      </c>
      <c r="E153" s="45">
        <f t="shared" si="24"/>
        <v>239.6006828518532</v>
      </c>
      <c r="F153" s="45">
        <f t="shared" si="25"/>
        <v>242.01078218510287</v>
      </c>
      <c r="G153" s="45">
        <f t="shared" si="26"/>
        <v>238.6149299270001</v>
      </c>
      <c r="H153" s="45">
        <f t="shared" si="27"/>
        <v>240.99276087269453</v>
      </c>
      <c r="I153" s="45">
        <f t="shared" si="28"/>
        <v>270.6809062292107</v>
      </c>
      <c r="J153" s="45">
        <f t="shared" si="29"/>
        <v>273.40362121142795</v>
      </c>
    </row>
    <row r="154" spans="1:10" ht="12.75">
      <c r="A154" s="43">
        <f t="shared" si="30"/>
        <v>305.91</v>
      </c>
      <c r="B154" s="43">
        <f t="shared" si="21"/>
        <v>309</v>
      </c>
      <c r="C154" s="45">
        <f t="shared" si="22"/>
        <v>255.775983662106</v>
      </c>
      <c r="D154" s="45">
        <f t="shared" si="23"/>
        <v>258.3492019260573</v>
      </c>
      <c r="E154" s="45">
        <f t="shared" si="24"/>
        <v>245.9423115027796</v>
      </c>
      <c r="F154" s="45">
        <f t="shared" si="25"/>
        <v>248.41660085013243</v>
      </c>
      <c r="G154" s="45">
        <f t="shared" si="26"/>
        <v>244.8708868739729</v>
      </c>
      <c r="H154" s="45">
        <f t="shared" si="27"/>
        <v>247.3110846377495</v>
      </c>
      <c r="I154" s="45">
        <f t="shared" si="28"/>
        <v>277.84511206429016</v>
      </c>
      <c r="J154" s="45">
        <f t="shared" si="29"/>
        <v>280.64034338656836</v>
      </c>
    </row>
    <row r="155" spans="1:10" ht="12.75">
      <c r="A155" s="43">
        <f t="shared" si="30"/>
        <v>312.84</v>
      </c>
      <c r="B155" s="43">
        <f t="shared" si="21"/>
        <v>316</v>
      </c>
      <c r="C155" s="45">
        <f t="shared" si="22"/>
        <v>261.5470660169039</v>
      </c>
      <c r="D155" s="45">
        <f t="shared" si="23"/>
        <v>264.178708013186</v>
      </c>
      <c r="E155" s="45">
        <f t="shared" si="24"/>
        <v>251.4915211255203</v>
      </c>
      <c r="F155" s="45">
        <f t="shared" si="25"/>
        <v>254.0219880429396</v>
      </c>
      <c r="G155" s="45">
        <f t="shared" si="26"/>
        <v>250.34312247319787</v>
      </c>
      <c r="H155" s="45">
        <f t="shared" si="27"/>
        <v>252.83787453796316</v>
      </c>
      <c r="I155" s="45">
        <f t="shared" si="28"/>
        <v>284.1141140459541</v>
      </c>
      <c r="J155" s="45">
        <f t="shared" si="29"/>
        <v>286.9728099566647</v>
      </c>
    </row>
    <row r="156" spans="1:10" ht="12.75">
      <c r="A156" s="43">
        <f t="shared" si="30"/>
        <v>320.76</v>
      </c>
      <c r="B156" s="43">
        <f t="shared" si="21"/>
        <v>324</v>
      </c>
      <c r="C156" s="45">
        <f t="shared" si="22"/>
        <v>268.14294243598164</v>
      </c>
      <c r="D156" s="45">
        <f t="shared" si="23"/>
        <v>270.84136776778604</v>
      </c>
      <c r="E156" s="45">
        <f t="shared" si="24"/>
        <v>257.8338150359133</v>
      </c>
      <c r="F156" s="45">
        <f t="shared" si="25"/>
        <v>260.4284977300509</v>
      </c>
      <c r="G156" s="45">
        <f t="shared" si="26"/>
        <v>256.5951825413642</v>
      </c>
      <c r="H156" s="45">
        <f t="shared" si="27"/>
        <v>259.1522638159974</v>
      </c>
      <c r="I156" s="45">
        <f t="shared" si="28"/>
        <v>291.27907239778835</v>
      </c>
      <c r="J156" s="45">
        <f t="shared" si="29"/>
        <v>294.2103137902716</v>
      </c>
    </row>
    <row r="157" spans="1:10" ht="12.75">
      <c r="A157" s="43">
        <f t="shared" si="30"/>
        <v>328.68</v>
      </c>
      <c r="B157" s="43">
        <f t="shared" si="21"/>
        <v>332</v>
      </c>
      <c r="C157" s="45">
        <f t="shared" si="22"/>
        <v>274.73921126013454</v>
      </c>
      <c r="D157" s="45">
        <f t="shared" si="23"/>
        <v>277.50443407919994</v>
      </c>
      <c r="E157" s="45">
        <f t="shared" si="24"/>
        <v>264.17648618440893</v>
      </c>
      <c r="F157" s="45">
        <f t="shared" si="25"/>
        <v>266.8353982600204</v>
      </c>
      <c r="G157" s="45">
        <f t="shared" si="26"/>
        <v>262.84524156421963</v>
      </c>
      <c r="H157" s="45">
        <f t="shared" si="27"/>
        <v>265.46463273837617</v>
      </c>
      <c r="I157" s="45">
        <f t="shared" si="28"/>
        <v>298.4444574673277</v>
      </c>
      <c r="J157" s="45">
        <f t="shared" si="29"/>
        <v>301.44825973077656</v>
      </c>
    </row>
    <row r="158" spans="1:10" ht="12.75">
      <c r="A158" s="43">
        <f t="shared" si="30"/>
        <v>336.6</v>
      </c>
      <c r="B158" s="43">
        <f t="shared" si="21"/>
        <v>340</v>
      </c>
      <c r="C158" s="45">
        <f t="shared" si="22"/>
        <v>281.3358869275402</v>
      </c>
      <c r="D158" s="45">
        <f t="shared" si="23"/>
        <v>284.1679212859022</v>
      </c>
      <c r="E158" s="45">
        <f t="shared" si="24"/>
        <v>270.5195484511304</v>
      </c>
      <c r="F158" s="45">
        <f t="shared" si="25"/>
        <v>273.24270341712145</v>
      </c>
      <c r="G158" s="45">
        <f t="shared" si="26"/>
        <v>269.093349885321</v>
      </c>
      <c r="H158" s="45">
        <f t="shared" si="27"/>
        <v>271.7750321354321</v>
      </c>
      <c r="I158" s="45">
        <f t="shared" si="28"/>
        <v>305.6102849552507</v>
      </c>
      <c r="J158" s="45">
        <f t="shared" si="29"/>
        <v>308.6866633704369</v>
      </c>
    </row>
    <row r="159" spans="1:10" ht="12.75">
      <c r="A159" s="43">
        <f t="shared" si="30"/>
        <v>344.52</v>
      </c>
      <c r="B159" s="43">
        <f t="shared" si="21"/>
        <v>348</v>
      </c>
      <c r="C159" s="45">
        <f t="shared" si="22"/>
        <v>287.93298264092346</v>
      </c>
      <c r="D159" s="45">
        <f t="shared" si="23"/>
        <v>290.8318424899934</v>
      </c>
      <c r="E159" s="45">
        <f t="shared" si="24"/>
        <v>276.86301452849966</v>
      </c>
      <c r="F159" s="45">
        <f t="shared" si="25"/>
        <v>279.6504257970414</v>
      </c>
      <c r="G159" s="45">
        <f t="shared" si="26"/>
        <v>275.3395554292221</v>
      </c>
      <c r="H159" s="45">
        <f t="shared" si="27"/>
        <v>278.0835103950843</v>
      </c>
      <c r="I159" s="45">
        <f t="shared" si="28"/>
        <v>312.776569218753</v>
      </c>
      <c r="J159" s="45">
        <f t="shared" si="29"/>
        <v>315.9255389570254</v>
      </c>
    </row>
    <row r="160" spans="1:10" ht="12.75">
      <c r="A160" s="43">
        <f t="shared" si="30"/>
        <v>353.43</v>
      </c>
      <c r="B160" s="43">
        <f t="shared" si="21"/>
        <v>357</v>
      </c>
      <c r="C160" s="45">
        <f t="shared" si="22"/>
        <v>295.35523240239036</v>
      </c>
      <c r="D160" s="45">
        <f t="shared" si="23"/>
        <v>298.32928747874985</v>
      </c>
      <c r="E160" s="45">
        <f t="shared" si="24"/>
        <v>283.99991096347725</v>
      </c>
      <c r="F160" s="45">
        <f t="shared" si="25"/>
        <v>286.859626482943</v>
      </c>
      <c r="G160" s="45">
        <f t="shared" si="26"/>
        <v>282.36431904052495</v>
      </c>
      <c r="H160" s="45">
        <f t="shared" si="27"/>
        <v>285.17830941446147</v>
      </c>
      <c r="I160" s="45">
        <f t="shared" si="28"/>
        <v>320.8392013138831</v>
      </c>
      <c r="J160" s="45">
        <f t="shared" si="29"/>
        <v>324.06985428805456</v>
      </c>
    </row>
    <row r="161" spans="1:10" ht="12.75">
      <c r="A161" s="43">
        <f t="shared" si="30"/>
        <v>361.35</v>
      </c>
      <c r="B161" s="43">
        <f t="shared" si="21"/>
        <v>365</v>
      </c>
      <c r="C161" s="45">
        <f t="shared" si="22"/>
        <v>301.95325954142606</v>
      </c>
      <c r="D161" s="45">
        <f t="shared" si="23"/>
        <v>304.9941694187388</v>
      </c>
      <c r="E161" s="45">
        <f t="shared" si="24"/>
        <v>290.34427246567196</v>
      </c>
      <c r="F161" s="45">
        <f t="shared" si="25"/>
        <v>293.26827246505405</v>
      </c>
      <c r="G161" s="45">
        <f t="shared" si="26"/>
        <v>288.6066302327182</v>
      </c>
      <c r="H161" s="45">
        <f t="shared" si="27"/>
        <v>291.48285574799445</v>
      </c>
      <c r="I161" s="45">
        <f t="shared" si="28"/>
        <v>328.0064984486298</v>
      </c>
      <c r="J161" s="45">
        <f t="shared" si="29"/>
        <v>331.30977461907503</v>
      </c>
    </row>
    <row r="162" spans="1:10" ht="12.75">
      <c r="A162" s="43">
        <f t="shared" si="30"/>
        <v>370.26</v>
      </c>
      <c r="B162" s="43">
        <f t="shared" si="21"/>
        <v>374</v>
      </c>
      <c r="C162" s="45">
        <f t="shared" si="22"/>
        <v>309.3765837978116</v>
      </c>
      <c r="D162" s="45">
        <f t="shared" si="23"/>
        <v>312.49272161835836</v>
      </c>
      <c r="E162" s="45">
        <f t="shared" si="24"/>
        <v>297.48220186492586</v>
      </c>
      <c r="F162" s="45">
        <f t="shared" si="25"/>
        <v>300.478537566662</v>
      </c>
      <c r="G162" s="45">
        <f t="shared" si="26"/>
        <v>295.62712040037405</v>
      </c>
      <c r="H162" s="45">
        <f t="shared" si="27"/>
        <v>298.5733400937247</v>
      </c>
      <c r="I162" s="45">
        <f t="shared" si="28"/>
        <v>336.0702989945133</v>
      </c>
      <c r="J162" s="45">
        <f t="shared" si="29"/>
        <v>339.4552939775451</v>
      </c>
    </row>
    <row r="163" spans="1:10" ht="12.75">
      <c r="A163" s="43">
        <f t="shared" si="30"/>
        <v>379.17</v>
      </c>
      <c r="B163" s="43">
        <f t="shared" si="21"/>
        <v>383</v>
      </c>
      <c r="C163" s="45">
        <f t="shared" si="22"/>
        <v>316.8004962131937</v>
      </c>
      <c r="D163" s="45">
        <f t="shared" si="23"/>
        <v>319.99187908833926</v>
      </c>
      <c r="E163" s="45">
        <f t="shared" si="24"/>
        <v>304.6206966900571</v>
      </c>
      <c r="F163" s="45">
        <f t="shared" si="25"/>
        <v>307.68938454413535</v>
      </c>
      <c r="G163" s="45">
        <f t="shared" si="26"/>
        <v>302.64543057051606</v>
      </c>
      <c r="H163" s="45">
        <f t="shared" si="27"/>
        <v>305.66162341099033</v>
      </c>
      <c r="I163" s="45">
        <f t="shared" si="28"/>
        <v>344.13473912911024</v>
      </c>
      <c r="J163" s="45">
        <f t="shared" si="29"/>
        <v>347.6014715323429</v>
      </c>
    </row>
    <row r="164" spans="1:10" ht="12.75">
      <c r="A164" s="43">
        <f t="shared" si="30"/>
        <v>388.08</v>
      </c>
      <c r="B164" s="43">
        <f t="shared" si="21"/>
        <v>392</v>
      </c>
      <c r="C164" s="45">
        <f t="shared" si="22"/>
        <v>324.2250085211996</v>
      </c>
      <c r="D164" s="45">
        <f t="shared" si="23"/>
        <v>327.49165341829206</v>
      </c>
      <c r="E164" s="45">
        <f t="shared" si="24"/>
        <v>311.759768221173</v>
      </c>
      <c r="F164" s="45">
        <f t="shared" si="25"/>
        <v>314.9008245391312</v>
      </c>
      <c r="G164" s="45">
        <f t="shared" si="26"/>
        <v>309.66161424307984</v>
      </c>
      <c r="H164" s="45">
        <f t="shared" si="27"/>
        <v>312.7477597168805</v>
      </c>
      <c r="I164" s="45">
        <f t="shared" si="28"/>
        <v>352.199831612058</v>
      </c>
      <c r="J164" s="45">
        <f t="shared" si="29"/>
        <v>355.74831988649623</v>
      </c>
    </row>
    <row r="165" spans="1:10" ht="12.75">
      <c r="A165" s="43">
        <f t="shared" si="30"/>
        <v>397.98</v>
      </c>
      <c r="B165" s="43">
        <f t="shared" si="21"/>
        <v>402</v>
      </c>
      <c r="C165" s="45">
        <f t="shared" si="22"/>
        <v>332.47518309417205</v>
      </c>
      <c r="D165" s="45">
        <f t="shared" si="23"/>
        <v>335.82547218585523</v>
      </c>
      <c r="E165" s="45">
        <f t="shared" si="24"/>
        <v>319.6927586835289</v>
      </c>
      <c r="F165" s="45">
        <f t="shared" si="25"/>
        <v>322.9142433691323</v>
      </c>
      <c r="G165" s="45">
        <f t="shared" si="26"/>
        <v>317.454941778505</v>
      </c>
      <c r="H165" s="45">
        <f t="shared" si="27"/>
        <v>320.6187889397613</v>
      </c>
      <c r="I165" s="45">
        <f t="shared" si="28"/>
        <v>361.16182458294617</v>
      </c>
      <c r="J165" s="45">
        <f t="shared" si="29"/>
        <v>364.8011741648975</v>
      </c>
    </row>
    <row r="166" spans="1:10" ht="12.75">
      <c r="A166" s="43">
        <f t="shared" si="30"/>
        <v>407.88</v>
      </c>
      <c r="B166" s="43">
        <f t="shared" si="21"/>
        <v>412</v>
      </c>
      <c r="C166" s="45">
        <f t="shared" si="22"/>
        <v>340.7261244487546</v>
      </c>
      <c r="D166" s="45">
        <f t="shared" si="23"/>
        <v>344.16007831041867</v>
      </c>
      <c r="E166" s="45">
        <f t="shared" si="24"/>
        <v>327.62648629037676</v>
      </c>
      <c r="F166" s="45">
        <f t="shared" si="25"/>
        <v>330.92841912374956</v>
      </c>
      <c r="G166" s="45">
        <f t="shared" si="26"/>
        <v>325.2457734791616</v>
      </c>
      <c r="H166" s="45">
        <f t="shared" si="27"/>
        <v>328.48729825363256</v>
      </c>
      <c r="I166" s="45">
        <f t="shared" si="28"/>
        <v>370.124651384255</v>
      </c>
      <c r="J166" s="45">
        <f t="shared" si="29"/>
        <v>373.85488464825994</v>
      </c>
    </row>
    <row r="167" spans="1:10" ht="12.75">
      <c r="A167" s="43">
        <f t="shared" si="30"/>
        <v>417.78</v>
      </c>
      <c r="B167" s="43">
        <f t="shared" si="21"/>
        <v>422</v>
      </c>
      <c r="C167" s="45">
        <f t="shared" si="22"/>
        <v>348.9778442789762</v>
      </c>
      <c r="D167" s="45">
        <f t="shared" si="23"/>
        <v>352.49548329265997</v>
      </c>
      <c r="E167" s="45">
        <f t="shared" si="24"/>
        <v>335.560962283756</v>
      </c>
      <c r="F167" s="45">
        <f t="shared" si="25"/>
        <v>338.9433628591444</v>
      </c>
      <c r="G167" s="45">
        <f t="shared" si="26"/>
        <v>333.03417261971344</v>
      </c>
      <c r="H167" s="45">
        <f t="shared" si="27"/>
        <v>336.35335154471227</v>
      </c>
      <c r="I167" s="45">
        <f t="shared" si="28"/>
        <v>379.0883247325611</v>
      </c>
      <c r="J167" s="45">
        <f t="shared" si="29"/>
        <v>382.9094638429019</v>
      </c>
    </row>
    <row r="168" spans="1:10" ht="12.75">
      <c r="A168" s="43">
        <f t="shared" si="30"/>
        <v>427.68</v>
      </c>
      <c r="B168" s="43">
        <f t="shared" si="21"/>
        <v>432</v>
      </c>
      <c r="C168" s="45">
        <f t="shared" si="22"/>
        <v>357.23035301453956</v>
      </c>
      <c r="D168" s="45">
        <f t="shared" si="23"/>
        <v>360.83169737092567</v>
      </c>
      <c r="E168" s="45">
        <f t="shared" si="24"/>
        <v>343.49619669024736</v>
      </c>
      <c r="F168" s="45">
        <f t="shared" si="25"/>
        <v>346.9590844179377</v>
      </c>
      <c r="G168" s="45">
        <f t="shared" si="26"/>
        <v>340.8201994122902</v>
      </c>
      <c r="H168" s="45">
        <f t="shared" si="27"/>
        <v>344.21700960705766</v>
      </c>
      <c r="I168" s="45">
        <f t="shared" si="28"/>
        <v>388.0528559695598</v>
      </c>
      <c r="J168" s="45">
        <f t="shared" si="29"/>
        <v>391.96492288242996</v>
      </c>
    </row>
    <row r="169" spans="1:10" ht="12.75">
      <c r="A169" s="43">
        <f t="shared" si="30"/>
        <v>437.58</v>
      </c>
      <c r="B169" s="43">
        <f t="shared" si="21"/>
        <v>442</v>
      </c>
      <c r="C169" s="45">
        <f t="shared" si="22"/>
        <v>365.4836599411563</v>
      </c>
      <c r="D169" s="45">
        <f t="shared" si="23"/>
        <v>369.16872964175604</v>
      </c>
      <c r="E169" s="45">
        <f t="shared" si="24"/>
        <v>351.4321984366577</v>
      </c>
      <c r="F169" s="45">
        <f t="shared" si="25"/>
        <v>354.97559254507644</v>
      </c>
      <c r="G169" s="45">
        <f t="shared" si="26"/>
        <v>348.6039112221204</v>
      </c>
      <c r="H169" s="45">
        <f t="shared" si="27"/>
        <v>352.0783303602853</v>
      </c>
      <c r="I169" s="45">
        <f t="shared" si="28"/>
        <v>397.01825519292254</v>
      </c>
      <c r="J169" s="45">
        <f t="shared" si="29"/>
        <v>401.0212716588027</v>
      </c>
    </row>
    <row r="170" spans="1:10" ht="12.75">
      <c r="A170" s="43">
        <f t="shared" si="30"/>
        <v>448.46999999999997</v>
      </c>
      <c r="B170" s="43">
        <f t="shared" si="21"/>
        <v>453</v>
      </c>
      <c r="C170" s="45">
        <f t="shared" si="22"/>
        <v>374.56322928770675</v>
      </c>
      <c r="D170" s="45">
        <f t="shared" si="23"/>
        <v>378.3404197457709</v>
      </c>
      <c r="E170" s="45">
        <f t="shared" si="24"/>
        <v>360.16269607249603</v>
      </c>
      <c r="F170" s="45">
        <f t="shared" si="25"/>
        <v>363.79466919424857</v>
      </c>
      <c r="G170" s="45">
        <f t="shared" si="26"/>
        <v>357.16338563463773</v>
      </c>
      <c r="H170" s="45">
        <f t="shared" si="27"/>
        <v>360.72314945391514</v>
      </c>
      <c r="I170" s="45">
        <f t="shared" si="28"/>
        <v>406.8812075378597</v>
      </c>
      <c r="J170" s="45">
        <f t="shared" si="29"/>
        <v>410.9842933914477</v>
      </c>
    </row>
    <row r="171" spans="1:10" ht="12.75">
      <c r="A171" s="43">
        <f t="shared" si="30"/>
        <v>459.36</v>
      </c>
      <c r="B171" s="43">
        <f t="shared" si="21"/>
        <v>464</v>
      </c>
      <c r="C171" s="45">
        <f t="shared" si="22"/>
        <v>383.6437840772878</v>
      </c>
      <c r="D171" s="45">
        <f t="shared" si="23"/>
        <v>387.5131190233805</v>
      </c>
      <c r="E171" s="45">
        <f t="shared" si="24"/>
        <v>368.8941410626953</v>
      </c>
      <c r="F171" s="45">
        <f t="shared" si="25"/>
        <v>372.61471601112817</v>
      </c>
      <c r="G171" s="45">
        <f t="shared" si="26"/>
        <v>365.72019445054883</v>
      </c>
      <c r="H171" s="45">
        <f t="shared" si="27"/>
        <v>369.36527724574916</v>
      </c>
      <c r="I171" s="45">
        <f t="shared" si="28"/>
        <v>416.74523149479955</v>
      </c>
      <c r="J171" s="45">
        <f t="shared" si="29"/>
        <v>420.948412541704</v>
      </c>
    </row>
    <row r="172" spans="1:10" ht="12.75">
      <c r="A172" s="43">
        <f t="shared" si="30"/>
        <v>470.25</v>
      </c>
      <c r="B172" s="43">
        <f t="shared" si="21"/>
        <v>475</v>
      </c>
      <c r="C172" s="45">
        <f t="shared" si="22"/>
        <v>392.7253327397784</v>
      </c>
      <c r="D172" s="45">
        <f t="shared" si="23"/>
        <v>396.68683566295215</v>
      </c>
      <c r="E172" s="45">
        <f t="shared" si="24"/>
        <v>377.62654151130846</v>
      </c>
      <c r="F172" s="45">
        <f t="shared" si="25"/>
        <v>381.43574086759145</v>
      </c>
      <c r="G172" s="45">
        <f t="shared" si="26"/>
        <v>374.27440369066545</v>
      </c>
      <c r="H172" s="45">
        <f t="shared" si="27"/>
        <v>378.0047803945476</v>
      </c>
      <c r="I172" s="45">
        <f t="shared" si="28"/>
        <v>426.6103362307452</v>
      </c>
      <c r="J172" s="45">
        <f t="shared" si="29"/>
        <v>430.9136380139452</v>
      </c>
    </row>
    <row r="173" spans="1:10" ht="12.75">
      <c r="A173" s="43">
        <f t="shared" si="30"/>
        <v>482.13</v>
      </c>
      <c r="B173" s="43">
        <f aca="true" t="shared" si="31" ref="B173:B208">B77*10</f>
        <v>487</v>
      </c>
      <c r="C173" s="45">
        <f t="shared" si="22"/>
        <v>402.6336188068983</v>
      </c>
      <c r="D173" s="45">
        <f t="shared" si="23"/>
        <v>406.6956951241477</v>
      </c>
      <c r="E173" s="45">
        <f t="shared" si="24"/>
        <v>387.1538944752616</v>
      </c>
      <c r="F173" s="45">
        <f t="shared" si="25"/>
        <v>391.0598004890861</v>
      </c>
      <c r="G173" s="45">
        <f t="shared" si="26"/>
        <v>383.6033773404868</v>
      </c>
      <c r="H173" s="45">
        <f t="shared" si="27"/>
        <v>387.4267740690344</v>
      </c>
      <c r="I173" s="45">
        <f t="shared" si="28"/>
        <v>437.37351060650616</v>
      </c>
      <c r="J173" s="45">
        <f t="shared" si="29"/>
        <v>441.78606383918947</v>
      </c>
    </row>
    <row r="174" spans="1:10" ht="12.75">
      <c r="A174" s="43">
        <f t="shared" si="30"/>
        <v>494.01</v>
      </c>
      <c r="B174" s="43">
        <f t="shared" si="31"/>
        <v>499</v>
      </c>
      <c r="C174" s="45">
        <f t="shared" si="22"/>
        <v>412.5431044742071</v>
      </c>
      <c r="D174" s="45">
        <f t="shared" si="23"/>
        <v>416.7057815533959</v>
      </c>
      <c r="E174" s="45">
        <f t="shared" si="24"/>
        <v>396.68240067327804</v>
      </c>
      <c r="F174" s="45">
        <f t="shared" si="25"/>
        <v>400.6850396547038</v>
      </c>
      <c r="G174" s="45">
        <f t="shared" si="26"/>
        <v>392.9294098023634</v>
      </c>
      <c r="H174" s="45">
        <f t="shared" si="27"/>
        <v>396.84579819717914</v>
      </c>
      <c r="I174" s="45">
        <f t="shared" si="28"/>
        <v>448.13798947772847</v>
      </c>
      <c r="J174" s="45">
        <f t="shared" si="29"/>
        <v>452.6598239208557</v>
      </c>
    </row>
    <row r="175" spans="1:10" ht="12.75">
      <c r="A175" s="43">
        <f t="shared" si="30"/>
        <v>505.89</v>
      </c>
      <c r="B175" s="43">
        <f t="shared" si="31"/>
        <v>511</v>
      </c>
      <c r="C175" s="45">
        <f t="shared" si="22"/>
        <v>422.4537965868811</v>
      </c>
      <c r="D175" s="45">
        <f t="shared" si="23"/>
        <v>426.7171014981949</v>
      </c>
      <c r="E175" s="45">
        <f t="shared" si="24"/>
        <v>406.2120666859589</v>
      </c>
      <c r="F175" s="45">
        <f t="shared" si="25"/>
        <v>410.3114646588733</v>
      </c>
      <c r="G175" s="45">
        <f t="shared" si="26"/>
        <v>402.2525749815003</v>
      </c>
      <c r="H175" s="45">
        <f t="shared" si="27"/>
        <v>406.26192739821937</v>
      </c>
      <c r="I175" s="45">
        <f t="shared" si="28"/>
        <v>458.90378028814325</v>
      </c>
      <c r="J175" s="45">
        <f t="shared" si="29"/>
        <v>463.53492537896733</v>
      </c>
    </row>
    <row r="176" spans="1:10" ht="12.75">
      <c r="A176" s="43">
        <f t="shared" si="30"/>
        <v>517.77</v>
      </c>
      <c r="B176" s="43">
        <f t="shared" si="31"/>
        <v>523</v>
      </c>
      <c r="C176" s="45">
        <f t="shared" si="22"/>
        <v>432.3657008397532</v>
      </c>
      <c r="D176" s="45">
        <f t="shared" si="23"/>
        <v>436.72966036131254</v>
      </c>
      <c r="E176" s="45">
        <f t="shared" si="24"/>
        <v>415.7428979880243</v>
      </c>
      <c r="F176" s="45">
        <f t="shared" si="25"/>
        <v>419.9390806955382</v>
      </c>
      <c r="G176" s="45">
        <f t="shared" si="26"/>
        <v>411.57294323764296</v>
      </c>
      <c r="H176" s="45">
        <f t="shared" si="27"/>
        <v>415.675232711646</v>
      </c>
      <c r="I176" s="45">
        <f t="shared" si="28"/>
        <v>469.67088923055024</v>
      </c>
      <c r="J176" s="45">
        <f t="shared" si="29"/>
        <v>474.41137408872044</v>
      </c>
    </row>
    <row r="177" spans="1:10" ht="12.75">
      <c r="A177" s="43">
        <f t="shared" si="30"/>
        <v>530.64</v>
      </c>
      <c r="B177" s="43">
        <f t="shared" si="31"/>
        <v>536</v>
      </c>
      <c r="C177" s="45">
        <f t="shared" si="22"/>
        <v>443.1049703636281</v>
      </c>
      <c r="D177" s="45">
        <f t="shared" si="23"/>
        <v>447.5780022658813</v>
      </c>
      <c r="E177" s="45">
        <f t="shared" si="24"/>
        <v>426.06928540394193</v>
      </c>
      <c r="F177" s="45">
        <f t="shared" si="25"/>
        <v>430.37034697172317</v>
      </c>
      <c r="G177" s="45">
        <f t="shared" si="26"/>
        <v>421.6669303028429</v>
      </c>
      <c r="H177" s="45">
        <f t="shared" si="27"/>
        <v>425.86987191074513</v>
      </c>
      <c r="I177" s="45">
        <f t="shared" si="28"/>
        <v>481.3367505809501</v>
      </c>
      <c r="J177" s="45">
        <f t="shared" si="29"/>
        <v>486.1957193533165</v>
      </c>
    </row>
    <row r="178" spans="1:10" ht="12.75">
      <c r="A178" s="43">
        <f t="shared" si="30"/>
        <v>543.51</v>
      </c>
      <c r="B178" s="43">
        <f t="shared" si="31"/>
        <v>549</v>
      </c>
      <c r="C178" s="45">
        <f t="shared" si="22"/>
        <v>453.8456726238686</v>
      </c>
      <c r="D178" s="45">
        <f t="shared" si="23"/>
        <v>458.42780764099564</v>
      </c>
      <c r="E178" s="45">
        <f t="shared" si="24"/>
        <v>436.3970501790793</v>
      </c>
      <c r="F178" s="45">
        <f t="shared" si="25"/>
        <v>440.80302015339146</v>
      </c>
      <c r="G178" s="45">
        <f t="shared" si="26"/>
        <v>431.75779472519463</v>
      </c>
      <c r="H178" s="45">
        <f t="shared" si="27"/>
        <v>436.06135836528904</v>
      </c>
      <c r="I178" s="45">
        <f t="shared" si="28"/>
        <v>493.0041699488487</v>
      </c>
      <c r="J178" s="45">
        <f t="shared" si="29"/>
        <v>497.9816560570456</v>
      </c>
    </row>
    <row r="179" spans="1:10" ht="12.75">
      <c r="A179" s="43">
        <f t="shared" si="30"/>
        <v>556.38</v>
      </c>
      <c r="B179" s="43">
        <f t="shared" si="31"/>
        <v>562</v>
      </c>
      <c r="C179" s="45">
        <f t="shared" si="22"/>
        <v>464.58781117728626</v>
      </c>
      <c r="D179" s="45">
        <f t="shared" si="23"/>
        <v>469.2790796942452</v>
      </c>
      <c r="E179" s="45">
        <f t="shared" si="24"/>
        <v>446.7261957327728</v>
      </c>
      <c r="F179" s="45">
        <f t="shared" si="25"/>
        <v>451.2371033241551</v>
      </c>
      <c r="G179" s="45">
        <f t="shared" si="26"/>
        <v>441.84561378105997</v>
      </c>
      <c r="H179" s="45">
        <f t="shared" si="27"/>
        <v>446.249770098101</v>
      </c>
      <c r="I179" s="45">
        <f t="shared" si="28"/>
        <v>504.6731512020723</v>
      </c>
      <c r="J179" s="45">
        <f t="shared" si="29"/>
        <v>509.7691876879745</v>
      </c>
    </row>
    <row r="180" spans="1:10" ht="12.75">
      <c r="A180" s="43">
        <f t="shared" si="30"/>
        <v>570.24</v>
      </c>
      <c r="B180" s="43">
        <f t="shared" si="31"/>
        <v>576</v>
      </c>
      <c r="C180" s="45">
        <f t="shared" si="22"/>
        <v>476.15787723653347</v>
      </c>
      <c r="D180" s="45">
        <f t="shared" si="23"/>
        <v>480.96670772693835</v>
      </c>
      <c r="E180" s="45">
        <f t="shared" si="24"/>
        <v>457.85143790402935</v>
      </c>
      <c r="F180" s="45">
        <f t="shared" si="25"/>
        <v>462.4753875276242</v>
      </c>
      <c r="G180" s="45">
        <f t="shared" si="26"/>
        <v>452.7060975258297</v>
      </c>
      <c r="H180" s="45">
        <f t="shared" si="27"/>
        <v>457.2185524037734</v>
      </c>
      <c r="I180" s="45">
        <f t="shared" si="28"/>
        <v>517.2414962609746</v>
      </c>
      <c r="J180" s="45">
        <f t="shared" si="29"/>
        <v>522.4652389105033</v>
      </c>
    </row>
    <row r="181" spans="1:10" ht="12.75">
      <c r="A181" s="43">
        <f t="shared" si="30"/>
        <v>584.1</v>
      </c>
      <c r="B181" s="43">
        <f t="shared" si="31"/>
        <v>590</v>
      </c>
      <c r="C181" s="45">
        <f t="shared" si="22"/>
        <v>487.72961396637186</v>
      </c>
      <c r="D181" s="45">
        <f t="shared" si="23"/>
        <v>492.6560408561379</v>
      </c>
      <c r="E181" s="45">
        <f t="shared" si="24"/>
        <v>468.97828617226054</v>
      </c>
      <c r="F181" s="45">
        <f t="shared" si="25"/>
        <v>473.715310923376</v>
      </c>
      <c r="G181" s="45">
        <f t="shared" si="26"/>
        <v>463.5632222564176</v>
      </c>
      <c r="H181" s="45">
        <f t="shared" si="27"/>
        <v>468.18394332006255</v>
      </c>
      <c r="I181" s="45">
        <f t="shared" si="28"/>
        <v>529.8116580770128</v>
      </c>
      <c r="J181" s="45">
        <f t="shared" si="29"/>
        <v>535.1631443263491</v>
      </c>
    </row>
    <row r="182" spans="1:10" ht="12.75">
      <c r="A182" s="43">
        <f t="shared" si="30"/>
        <v>597.96</v>
      </c>
      <c r="B182" s="43">
        <f t="shared" si="31"/>
        <v>604</v>
      </c>
      <c r="C182" s="45">
        <f t="shared" si="22"/>
        <v>499.3030222593502</v>
      </c>
      <c r="D182" s="45">
        <f t="shared" si="23"/>
        <v>504.3470795668776</v>
      </c>
      <c r="E182" s="45">
        <f t="shared" si="24"/>
        <v>480.1067413955169</v>
      </c>
      <c r="F182" s="45">
        <f t="shared" si="25"/>
        <v>484.95687397769734</v>
      </c>
      <c r="G182" s="45">
        <f t="shared" si="26"/>
        <v>474.4170712838121</v>
      </c>
      <c r="H182" s="45">
        <f t="shared" si="27"/>
        <v>479.1460269625949</v>
      </c>
      <c r="I182" s="45">
        <f t="shared" si="28"/>
        <v>542.3836376207819</v>
      </c>
      <c r="J182" s="45">
        <f t="shared" si="29"/>
        <v>547.862904462958</v>
      </c>
    </row>
    <row r="183" spans="1:10" ht="12.75">
      <c r="A183" s="43">
        <f t="shared" si="30"/>
        <v>612.81</v>
      </c>
      <c r="B183" s="43">
        <f t="shared" si="31"/>
        <v>619</v>
      </c>
      <c r="C183" s="45">
        <f t="shared" si="22"/>
        <v>511.7049573901594</v>
      </c>
      <c r="D183" s="45">
        <f t="shared" si="23"/>
        <v>516.8750845861667</v>
      </c>
      <c r="E183" s="45">
        <f t="shared" si="24"/>
        <v>492.03186940336707</v>
      </c>
      <c r="F183" s="45">
        <f t="shared" si="25"/>
        <v>497.00322480380675</v>
      </c>
      <c r="G183" s="45">
        <f t="shared" si="26"/>
        <v>486.04265030686577</v>
      </c>
      <c r="H183" s="45">
        <f t="shared" si="27"/>
        <v>490.88753748116085</v>
      </c>
      <c r="I183" s="45">
        <f t="shared" si="28"/>
        <v>555.8556327089361</v>
      </c>
      <c r="J183" s="45">
        <f t="shared" si="29"/>
        <v>561.4718478885851</v>
      </c>
    </row>
    <row r="184" spans="1:10" ht="12.75">
      <c r="A184" s="43">
        <f t="shared" si="30"/>
        <v>627.66</v>
      </c>
      <c r="B184" s="43">
        <f t="shared" si="31"/>
        <v>634</v>
      </c>
      <c r="C184" s="45">
        <f t="shared" si="22"/>
        <v>524.1088101147476</v>
      </c>
      <c r="D184" s="45">
        <f t="shared" si="23"/>
        <v>529.4050453165</v>
      </c>
      <c r="E184" s="45">
        <f t="shared" si="24"/>
        <v>503.9588408874737</v>
      </c>
      <c r="F184" s="45">
        <f t="shared" si="25"/>
        <v>509.0514557501551</v>
      </c>
      <c r="G184" s="45">
        <f t="shared" si="26"/>
        <v>497.66465296070874</v>
      </c>
      <c r="H184" s="45">
        <f t="shared" si="27"/>
        <v>502.62543716582877</v>
      </c>
      <c r="I184" s="45">
        <f t="shared" si="28"/>
        <v>569.3297130688372</v>
      </c>
      <c r="J184" s="45">
        <f t="shared" si="29"/>
        <v>575.0829180362684</v>
      </c>
    </row>
    <row r="185" spans="1:10" ht="12.75">
      <c r="A185" s="43">
        <f t="shared" si="30"/>
        <v>642.51</v>
      </c>
      <c r="B185" s="43">
        <f t="shared" si="31"/>
        <v>649</v>
      </c>
      <c r="C185" s="45">
        <f t="shared" si="22"/>
        <v>536.5145782389126</v>
      </c>
      <c r="D185" s="45">
        <f t="shared" si="23"/>
        <v>541.9369590978719</v>
      </c>
      <c r="E185" s="45">
        <f t="shared" si="24"/>
        <v>515.8876537384433</v>
      </c>
      <c r="F185" s="45">
        <f t="shared" si="25"/>
        <v>521.1015642595496</v>
      </c>
      <c r="G185" s="45">
        <f t="shared" si="26"/>
        <v>509.2831676999705</v>
      </c>
      <c r="H185" s="45">
        <f t="shared" si="27"/>
        <v>514.3598153254216</v>
      </c>
      <c r="I185" s="45">
        <f t="shared" si="28"/>
        <v>582.8058763144176</v>
      </c>
      <c r="J185" s="45">
        <f t="shared" si="29"/>
        <v>588.6961120134067</v>
      </c>
    </row>
    <row r="186" spans="1:10" ht="12.75">
      <c r="A186" s="43">
        <f t="shared" si="30"/>
        <v>658.35</v>
      </c>
      <c r="B186" s="43">
        <f t="shared" si="31"/>
        <v>665</v>
      </c>
      <c r="C186" s="45">
        <f t="shared" si="22"/>
        <v>549.7495052824938</v>
      </c>
      <c r="D186" s="45">
        <f t="shared" si="23"/>
        <v>555.3064824978374</v>
      </c>
      <c r="E186" s="45">
        <f t="shared" si="24"/>
        <v>528.6137470248069</v>
      </c>
      <c r="F186" s="45">
        <f t="shared" si="25"/>
        <v>533.9570789859966</v>
      </c>
      <c r="G186" s="45">
        <f t="shared" si="26"/>
        <v>521.6725005141514</v>
      </c>
      <c r="H186" s="45">
        <f t="shared" si="27"/>
        <v>526.8726996579448</v>
      </c>
      <c r="I186" s="45">
        <f t="shared" si="28"/>
        <v>597.1827424563584</v>
      </c>
      <c r="J186" s="45">
        <f t="shared" si="29"/>
        <v>603.2191888418344</v>
      </c>
    </row>
    <row r="187" spans="1:10" ht="12.75">
      <c r="A187" s="43">
        <f t="shared" si="30"/>
        <v>674.1899999999999</v>
      </c>
      <c r="B187" s="43">
        <f t="shared" si="31"/>
        <v>681</v>
      </c>
      <c r="C187" s="45">
        <f t="shared" si="22"/>
        <v>562.9866033977021</v>
      </c>
      <c r="D187" s="45">
        <f t="shared" si="23"/>
        <v>568.6782187545541</v>
      </c>
      <c r="E187" s="45">
        <f t="shared" si="24"/>
        <v>541.341927468023</v>
      </c>
      <c r="F187" s="45">
        <f t="shared" si="25"/>
        <v>546.8147210393699</v>
      </c>
      <c r="G187" s="45">
        <f t="shared" si="26"/>
        <v>534.0580581085346</v>
      </c>
      <c r="H187" s="45">
        <f t="shared" si="27"/>
        <v>539.3817723954676</v>
      </c>
      <c r="I187" s="45">
        <f t="shared" si="28"/>
        <v>611.5619695124687</v>
      </c>
      <c r="J187" s="45">
        <f t="shared" si="29"/>
        <v>617.7446720233245</v>
      </c>
    </row>
    <row r="188" spans="1:10" ht="12.75">
      <c r="A188" s="43">
        <f t="shared" si="30"/>
        <v>691.02</v>
      </c>
      <c r="B188" s="43">
        <f t="shared" si="31"/>
        <v>698</v>
      </c>
      <c r="C188" s="45">
        <f t="shared" si="22"/>
        <v>577.0533927191543</v>
      </c>
      <c r="D188" s="45">
        <f t="shared" si="23"/>
        <v>582.8881063005522</v>
      </c>
      <c r="E188" s="45">
        <f t="shared" si="24"/>
        <v>554.8679000598747</v>
      </c>
      <c r="F188" s="45">
        <f t="shared" si="25"/>
        <v>560.4782900441986</v>
      </c>
      <c r="G188" s="45">
        <f t="shared" si="26"/>
        <v>547.2136801846594</v>
      </c>
      <c r="H188" s="45">
        <f t="shared" si="27"/>
        <v>552.6685904555629</v>
      </c>
      <c r="I188" s="45">
        <f t="shared" si="28"/>
        <v>626.8424782959178</v>
      </c>
      <c r="J188" s="45">
        <f t="shared" si="29"/>
        <v>633.1806270914842</v>
      </c>
    </row>
    <row r="189" spans="1:10" ht="12.75">
      <c r="A189" s="43">
        <f t="shared" si="30"/>
        <v>707.85</v>
      </c>
      <c r="B189" s="43">
        <f t="shared" si="31"/>
        <v>715</v>
      </c>
      <c r="C189" s="45">
        <f t="shared" si="22"/>
        <v>591.1226189788343</v>
      </c>
      <c r="D189" s="45">
        <f t="shared" si="23"/>
        <v>597.1004767552075</v>
      </c>
      <c r="E189" s="45">
        <f t="shared" si="24"/>
        <v>568.3962153990851</v>
      </c>
      <c r="F189" s="45">
        <f t="shared" si="25"/>
        <v>574.1442459899981</v>
      </c>
      <c r="G189" s="45">
        <f t="shared" si="26"/>
        <v>560.3652508958193</v>
      </c>
      <c r="H189" s="45">
        <f t="shared" si="27"/>
        <v>565.9513181189634</v>
      </c>
      <c r="I189" s="45">
        <f t="shared" si="28"/>
        <v>642.1256371080069</v>
      </c>
      <c r="J189" s="45">
        <f t="shared" si="29"/>
        <v>648.6192821784537</v>
      </c>
    </row>
    <row r="190" spans="1:10" ht="12.75">
      <c r="A190" s="43">
        <f t="shared" si="30"/>
        <v>724.68</v>
      </c>
      <c r="B190" s="43">
        <f t="shared" si="31"/>
        <v>732</v>
      </c>
      <c r="C190" s="45">
        <f t="shared" si="22"/>
        <v>605.1942736536168</v>
      </c>
      <c r="D190" s="45">
        <f t="shared" si="23"/>
        <v>611.3153210014672</v>
      </c>
      <c r="E190" s="45">
        <f t="shared" si="24"/>
        <v>581.9268652919591</v>
      </c>
      <c r="F190" s="45">
        <f t="shared" si="25"/>
        <v>587.8125801121014</v>
      </c>
      <c r="G190" s="45">
        <f t="shared" si="26"/>
        <v>573.5128709639012</v>
      </c>
      <c r="H190" s="45">
        <f t="shared" si="27"/>
        <v>579.2300570799756</v>
      </c>
      <c r="I190" s="45">
        <f t="shared" si="28"/>
        <v>657.411436680333</v>
      </c>
      <c r="J190" s="45">
        <f t="shared" si="29"/>
        <v>664.0606273699676</v>
      </c>
    </row>
    <row r="191" spans="1:10" ht="12.75">
      <c r="A191" s="43">
        <f t="shared" si="30"/>
        <v>742.5</v>
      </c>
      <c r="B191" s="43">
        <f t="shared" si="31"/>
        <v>750</v>
      </c>
      <c r="C191" s="45">
        <f t="shared" si="22"/>
        <v>620.0963093054331</v>
      </c>
      <c r="D191" s="45">
        <f t="shared" si="23"/>
        <v>626.3690179576745</v>
      </c>
      <c r="E191" s="45">
        <f t="shared" si="24"/>
        <v>596.2559704437099</v>
      </c>
      <c r="F191" s="45">
        <f t="shared" si="25"/>
        <v>602.2875154954946</v>
      </c>
      <c r="G191" s="45">
        <f t="shared" si="26"/>
        <v>587.4296809334544</v>
      </c>
      <c r="H191" s="45">
        <f t="shared" si="27"/>
        <v>593.285658363819</v>
      </c>
      <c r="I191" s="45">
        <f t="shared" si="28"/>
        <v>673.5992680656292</v>
      </c>
      <c r="J191" s="45">
        <f t="shared" si="29"/>
        <v>680.4132072023456</v>
      </c>
    </row>
    <row r="192" spans="1:10" ht="12.75">
      <c r="A192" s="43">
        <f t="shared" si="30"/>
        <v>760.3199999999999</v>
      </c>
      <c r="B192" s="43">
        <f t="shared" si="31"/>
        <v>768</v>
      </c>
      <c r="C192" s="45">
        <f t="shared" si="22"/>
        <v>635.0010453094349</v>
      </c>
      <c r="D192" s="45">
        <f t="shared" si="23"/>
        <v>641.4254648234946</v>
      </c>
      <c r="E192" s="45">
        <f t="shared" si="24"/>
        <v>610.5876715754814</v>
      </c>
      <c r="F192" s="45">
        <f t="shared" si="25"/>
        <v>616.7650945008761</v>
      </c>
      <c r="G192" s="45">
        <f t="shared" si="26"/>
        <v>601.342277780264</v>
      </c>
      <c r="H192" s="45">
        <f t="shared" si="27"/>
        <v>607.3370059412987</v>
      </c>
      <c r="I192" s="45">
        <f t="shared" si="28"/>
        <v>689.7900359269296</v>
      </c>
      <c r="J192" s="45">
        <f t="shared" si="29"/>
        <v>696.768777401549</v>
      </c>
    </row>
    <row r="193" spans="1:10" ht="12.75">
      <c r="A193" s="43">
        <f t="shared" si="30"/>
        <v>779.13</v>
      </c>
      <c r="B193" s="43">
        <f t="shared" si="31"/>
        <v>787</v>
      </c>
      <c r="C193" s="45">
        <f t="shared" si="22"/>
        <v>650.7367379803461</v>
      </c>
      <c r="D193" s="45">
        <f t="shared" si="23"/>
        <v>657.3213497852621</v>
      </c>
      <c r="E193" s="45">
        <f t="shared" si="24"/>
        <v>625.7183814048345</v>
      </c>
      <c r="F193" s="45">
        <f t="shared" si="25"/>
        <v>632.0498375276082</v>
      </c>
      <c r="G193" s="45">
        <f t="shared" si="26"/>
        <v>616.0233399867228</v>
      </c>
      <c r="H193" s="45">
        <f t="shared" si="27"/>
        <v>622.1644843248836</v>
      </c>
      <c r="I193" s="45">
        <f t="shared" si="28"/>
        <v>706.8834616304695</v>
      </c>
      <c r="J193" s="45">
        <f t="shared" si="29"/>
        <v>714.0362188148573</v>
      </c>
    </row>
    <row r="194" spans="1:10" ht="12.75">
      <c r="A194" s="43">
        <f t="shared" si="30"/>
        <v>797.9399999999999</v>
      </c>
      <c r="B194" s="43">
        <f t="shared" si="31"/>
        <v>806</v>
      </c>
      <c r="C194" s="45">
        <f t="shared" si="22"/>
        <v>666.475410147421</v>
      </c>
      <c r="D194" s="45">
        <f t="shared" si="23"/>
        <v>673.2202679975853</v>
      </c>
      <c r="E194" s="45">
        <f t="shared" si="24"/>
        <v>640.851955568904</v>
      </c>
      <c r="F194" s="45">
        <f t="shared" si="25"/>
        <v>647.3374965657708</v>
      </c>
      <c r="G194" s="45">
        <f t="shared" si="26"/>
        <v>630.6999385704477</v>
      </c>
      <c r="H194" s="45">
        <f t="shared" si="27"/>
        <v>636.9874560937853</v>
      </c>
      <c r="I194" s="45">
        <f t="shared" si="28"/>
        <v>723.9801273628607</v>
      </c>
      <c r="J194" s="45">
        <f t="shared" si="29"/>
        <v>731.3069587117927</v>
      </c>
    </row>
    <row r="195" spans="1:10" ht="12.75">
      <c r="A195" s="43">
        <f t="shared" si="30"/>
        <v>816.75</v>
      </c>
      <c r="B195" s="43">
        <f t="shared" si="31"/>
        <v>825</v>
      </c>
      <c r="C195" s="45">
        <f t="shared" si="22"/>
        <v>682.2170458601306</v>
      </c>
      <c r="D195" s="45">
        <f t="shared" si="23"/>
        <v>689.1222027910082</v>
      </c>
      <c r="E195" s="45">
        <f t="shared" si="24"/>
        <v>655.9883787336701</v>
      </c>
      <c r="F195" s="45">
        <f t="shared" si="25"/>
        <v>662.6280555902047</v>
      </c>
      <c r="G195" s="45">
        <f t="shared" si="26"/>
        <v>645.3721835816548</v>
      </c>
      <c r="H195" s="45">
        <f t="shared" si="27"/>
        <v>651.8060323604395</v>
      </c>
      <c r="I195" s="45">
        <f t="shared" si="28"/>
        <v>741.0800157788304</v>
      </c>
      <c r="J195" s="45">
        <f t="shared" si="29"/>
        <v>748.5809789652919</v>
      </c>
    </row>
    <row r="196" spans="1:10" ht="12.75">
      <c r="A196" s="43">
        <f t="shared" si="30"/>
        <v>836.55</v>
      </c>
      <c r="B196" s="43">
        <f t="shared" si="31"/>
        <v>845</v>
      </c>
      <c r="C196" s="45">
        <f aca="true" t="shared" si="32" ref="C196:C208">$A196*0.4*(0.9075+1/16*POWER(2-LOG($A196,10),2))*1.01+0.6*$A196*(0.818-1/51*POWER(1.1-LOG($A196,10),2))*0.99</f>
        <v>698.790372238213</v>
      </c>
      <c r="D196" s="45">
        <f aca="true" t="shared" si="33" ref="D196:D208">$B196*0.4*(0.9075+1/16*POWER(2-LOG($B196,10),2))*1.01+0.6*$B196*(0.818-1/51*POWER(1.1-LOG($B196,10),2))*0.99</f>
        <v>705.8643215721222</v>
      </c>
      <c r="E196" s="45">
        <f aca="true" t="shared" si="34" ref="E196:E208">$A196*0.4*(0.9075+1/16*POWER(2-LOG($A196,10),2))*1.01*116.9/121.6+0.6*$A196*(0.8183-1/51*POWER(1.1-LOG($A196,10),2))*0.99*116.9/121.6</f>
        <v>671.9245162244745</v>
      </c>
      <c r="F196" s="45">
        <f aca="true" t="shared" si="35" ref="F196:F208">$B196*0.4*(0.9075+1/16*POWER(2-LOG(B196,10),2))*1.01*116.9/121.6+0.6*$B196*(0.8183-1/51*POWER(1.1-LOG($B196,10),2))*0.99*116.9/121.6</f>
        <v>678.7264956980353</v>
      </c>
      <c r="G196" s="45">
        <f aca="true" t="shared" si="36" ref="G196:G208">$A196*0.25*1.2/1.5*(0.9075+1/16*POWER(2-LOG($A196,10),2))*1.01*116.9/94.9+0.75*$A196*1.2/1.5*(0.818-1/51*POWER(1.1-LOG($A196,10),2))*0.99*116.9/94.9</f>
        <v>660.8120639207843</v>
      </c>
      <c r="H196" s="45">
        <f aca="true" t="shared" si="37" ref="H196:H208">$B196*0.25*1.2/1.5*(0.9075+1/16*POWER(2-LOG(B196,10),2))*1.01*116.9/94.9+0.75*$B196*1.2/1.5*(0.818-1/51*POWER(1.1-LOG(B196,10),2))*0.99*116.9/94.9</f>
        <v>667.3999014139788</v>
      </c>
      <c r="I196" s="45">
        <f aca="true" t="shared" si="38" ref="I196:I208">$A196*0.4*(0.9075+1/16*POWER(2-LOG($A196,10),2))*1.01*116.9/107.5+0.6*$A196*(0.8165-1/51*POWER(1.1-LOG($A196,10),2))*0.99*116.9/107.5</f>
        <v>759.083360217694</v>
      </c>
      <c r="J196" s="45">
        <f aca="true" t="shared" si="39" ref="J196:J208">$B196*0.4*(0.9075+1/16*POWER(2-LOG(B196,10),2))*1.01*116.9/107.5+0.6*$B196*(0.8165-1/51*POWER(1.1-LOG($B196,10),2))*0.99*116.9/107.5</f>
        <v>766.7676815468008</v>
      </c>
    </row>
    <row r="197" spans="1:10" ht="12.75">
      <c r="A197" s="43">
        <f t="shared" si="30"/>
        <v>857.34</v>
      </c>
      <c r="B197" s="43">
        <f t="shared" si="31"/>
        <v>866</v>
      </c>
      <c r="C197" s="45">
        <f t="shared" si="32"/>
        <v>716.1958578610821</v>
      </c>
      <c r="D197" s="45">
        <f t="shared" si="33"/>
        <v>723.4471007666054</v>
      </c>
      <c r="E197" s="45">
        <f t="shared" si="34"/>
        <v>688.6608185095207</v>
      </c>
      <c r="F197" s="45">
        <f t="shared" si="35"/>
        <v>695.6332749004621</v>
      </c>
      <c r="G197" s="45">
        <f t="shared" si="36"/>
        <v>677.0189990108843</v>
      </c>
      <c r="H197" s="45">
        <f t="shared" si="37"/>
        <v>683.7684770887311</v>
      </c>
      <c r="I197" s="45">
        <f t="shared" si="38"/>
        <v>777.990670232321</v>
      </c>
      <c r="J197" s="45">
        <f t="shared" si="39"/>
        <v>785.867584541546</v>
      </c>
    </row>
    <row r="198" spans="1:10" ht="12.75">
      <c r="A198" s="43">
        <f t="shared" si="30"/>
        <v>878.13</v>
      </c>
      <c r="B198" s="43">
        <f t="shared" si="31"/>
        <v>887</v>
      </c>
      <c r="C198" s="45">
        <f t="shared" si="32"/>
        <v>733.6048987039735</v>
      </c>
      <c r="D198" s="45">
        <f t="shared" si="33"/>
        <v>741.0334973572958</v>
      </c>
      <c r="E198" s="45">
        <f t="shared" si="34"/>
        <v>705.4005386006572</v>
      </c>
      <c r="F198" s="45">
        <f t="shared" si="35"/>
        <v>712.5435316819727</v>
      </c>
      <c r="G198" s="45">
        <f t="shared" si="36"/>
        <v>693.221000647331</v>
      </c>
      <c r="H198" s="45">
        <f t="shared" si="37"/>
        <v>700.1320718029317</v>
      </c>
      <c r="I198" s="45">
        <f t="shared" si="38"/>
        <v>796.9018463420234</v>
      </c>
      <c r="J198" s="45">
        <f t="shared" si="39"/>
        <v>804.9714212443523</v>
      </c>
    </row>
    <row r="199" spans="1:10" ht="12.75">
      <c r="A199" s="43">
        <f t="shared" si="30"/>
        <v>899.91</v>
      </c>
      <c r="B199" s="43">
        <f t="shared" si="31"/>
        <v>909</v>
      </c>
      <c r="C199" s="45">
        <f t="shared" si="32"/>
        <v>751.8467289165268</v>
      </c>
      <c r="D199" s="45">
        <f t="shared" si="33"/>
        <v>759.4611945796896</v>
      </c>
      <c r="E199" s="45">
        <f t="shared" si="34"/>
        <v>722.9410292557549</v>
      </c>
      <c r="F199" s="45">
        <f t="shared" si="35"/>
        <v>730.2627430311327</v>
      </c>
      <c r="G199" s="45">
        <f t="shared" si="36"/>
        <v>710.189367789117</v>
      </c>
      <c r="H199" s="45">
        <f t="shared" si="37"/>
        <v>717.2696772608313</v>
      </c>
      <c r="I199" s="45">
        <f t="shared" si="38"/>
        <v>816.7176732516557</v>
      </c>
      <c r="J199" s="45">
        <f t="shared" si="39"/>
        <v>824.9891545606113</v>
      </c>
    </row>
    <row r="200" spans="1:10" ht="12.75">
      <c r="A200" s="43">
        <f t="shared" si="30"/>
        <v>921.6899999999999</v>
      </c>
      <c r="B200" s="43">
        <f t="shared" si="31"/>
        <v>931</v>
      </c>
      <c r="C200" s="45">
        <f t="shared" si="32"/>
        <v>770.0924075180535</v>
      </c>
      <c r="D200" s="45">
        <f t="shared" si="33"/>
        <v>777.892806525909</v>
      </c>
      <c r="E200" s="45">
        <f t="shared" si="34"/>
        <v>740.4852195545286</v>
      </c>
      <c r="F200" s="45">
        <f t="shared" si="35"/>
        <v>747.9857177948913</v>
      </c>
      <c r="G200" s="45">
        <f t="shared" si="36"/>
        <v>727.1525881800354</v>
      </c>
      <c r="H200" s="45">
        <f t="shared" si="37"/>
        <v>734.402086412484</v>
      </c>
      <c r="I200" s="45">
        <f t="shared" si="38"/>
        <v>836.5376850605533</v>
      </c>
      <c r="J200" s="45">
        <f t="shared" si="39"/>
        <v>845.0111449114304</v>
      </c>
    </row>
    <row r="201" spans="1:10" ht="12.75">
      <c r="A201" s="43">
        <f t="shared" si="30"/>
        <v>943.47</v>
      </c>
      <c r="B201" s="43">
        <f t="shared" si="31"/>
        <v>953</v>
      </c>
      <c r="C201" s="45">
        <f t="shared" si="32"/>
        <v>788.3419067324648</v>
      </c>
      <c r="D201" s="45">
        <f t="shared" si="33"/>
        <v>796.3283044902294</v>
      </c>
      <c r="E201" s="45">
        <f t="shared" si="34"/>
        <v>758.0330827944717</v>
      </c>
      <c r="F201" s="45">
        <f t="shared" si="35"/>
        <v>765.7124283770381</v>
      </c>
      <c r="G201" s="45">
        <f t="shared" si="36"/>
        <v>744.1107890584649</v>
      </c>
      <c r="H201" s="45">
        <f t="shared" si="37"/>
        <v>751.5294277240238</v>
      </c>
      <c r="I201" s="45">
        <f t="shared" si="38"/>
        <v>856.3618515638341</v>
      </c>
      <c r="J201" s="45">
        <f t="shared" si="39"/>
        <v>865.037361081003</v>
      </c>
    </row>
    <row r="202" spans="1:10" ht="12.75">
      <c r="A202" s="43">
        <f t="shared" si="30"/>
        <v>966.24</v>
      </c>
      <c r="B202" s="43">
        <f t="shared" si="31"/>
        <v>976</v>
      </c>
      <c r="C202" s="45">
        <f t="shared" si="32"/>
        <v>807.4249833718075</v>
      </c>
      <c r="D202" s="45">
        <f t="shared" si="33"/>
        <v>815.6059033224299</v>
      </c>
      <c r="E202" s="45">
        <f t="shared" si="34"/>
        <v>776.3824741942724</v>
      </c>
      <c r="F202" s="45">
        <f t="shared" si="35"/>
        <v>784.2488628328294</v>
      </c>
      <c r="G202" s="45">
        <f t="shared" si="36"/>
        <v>761.8345818319682</v>
      </c>
      <c r="H202" s="45">
        <f t="shared" si="37"/>
        <v>769.429998728534</v>
      </c>
      <c r="I202" s="45">
        <f t="shared" si="38"/>
        <v>877.0915258313331</v>
      </c>
      <c r="J202" s="45">
        <f t="shared" si="39"/>
        <v>885.9783440743447</v>
      </c>
    </row>
    <row r="203" spans="1:10" ht="12.75">
      <c r="A203" s="43">
        <f t="shared" si="30"/>
        <v>990</v>
      </c>
      <c r="B203" s="43">
        <f t="shared" si="31"/>
        <v>1000</v>
      </c>
      <c r="C203" s="45">
        <f t="shared" si="32"/>
        <v>827.342143930242</v>
      </c>
      <c r="D203" s="45">
        <f t="shared" si="33"/>
        <v>835.7261176470588</v>
      </c>
      <c r="E203" s="45">
        <f t="shared" si="34"/>
        <v>795.5338806714251</v>
      </c>
      <c r="F203" s="45">
        <f t="shared" si="35"/>
        <v>803.595515895898</v>
      </c>
      <c r="G203" s="45">
        <f t="shared" si="36"/>
        <v>780.3234090343603</v>
      </c>
      <c r="H203" s="45">
        <f t="shared" si="37"/>
        <v>788.1032365957975</v>
      </c>
      <c r="I203" s="45">
        <f t="shared" si="38"/>
        <v>898.7272586460026</v>
      </c>
      <c r="J203" s="45">
        <f t="shared" si="39"/>
        <v>907.834653515732</v>
      </c>
    </row>
    <row r="204" spans="1:10" ht="12.75">
      <c r="A204" s="43">
        <f t="shared" si="30"/>
        <v>1009.8</v>
      </c>
      <c r="B204" s="43">
        <f t="shared" si="31"/>
        <v>1020</v>
      </c>
      <c r="C204" s="45">
        <f t="shared" si="32"/>
        <v>843.9431727241827</v>
      </c>
      <c r="D204" s="45">
        <f t="shared" si="33"/>
        <v>852.4964149294278</v>
      </c>
      <c r="E204" s="45">
        <f t="shared" si="34"/>
        <v>811.4966498432645</v>
      </c>
      <c r="F204" s="45">
        <f t="shared" si="35"/>
        <v>819.7210453688331</v>
      </c>
      <c r="G204" s="45">
        <f t="shared" si="36"/>
        <v>795.7265249936054</v>
      </c>
      <c r="H204" s="45">
        <f t="shared" si="37"/>
        <v>803.6599872927563</v>
      </c>
      <c r="I204" s="45">
        <f t="shared" si="38"/>
        <v>916.7607278515067</v>
      </c>
      <c r="J204" s="45">
        <f t="shared" si="39"/>
        <v>926.0519985790709</v>
      </c>
    </row>
    <row r="205" spans="1:10" ht="12.75">
      <c r="A205" s="43">
        <f t="shared" si="30"/>
        <v>1039.5</v>
      </c>
      <c r="B205" s="43">
        <f t="shared" si="31"/>
        <v>1050</v>
      </c>
      <c r="C205" s="45">
        <f t="shared" si="32"/>
        <v>868.8504542031378</v>
      </c>
      <c r="D205" s="45">
        <f t="shared" si="33"/>
        <v>877.6576949042317</v>
      </c>
      <c r="E205" s="45">
        <f t="shared" si="34"/>
        <v>835.4463200966843</v>
      </c>
      <c r="F205" s="45">
        <f t="shared" si="35"/>
        <v>843.9149481357294</v>
      </c>
      <c r="G205" s="45">
        <f t="shared" si="36"/>
        <v>818.8241536955037</v>
      </c>
      <c r="H205" s="45">
        <f t="shared" si="37"/>
        <v>826.9880002847729</v>
      </c>
      <c r="I205" s="45">
        <f t="shared" si="38"/>
        <v>943.8171717143889</v>
      </c>
      <c r="J205" s="45">
        <f t="shared" si="39"/>
        <v>953.3843603656251</v>
      </c>
    </row>
    <row r="206" spans="1:10" ht="12.75">
      <c r="A206" s="43">
        <f t="shared" si="30"/>
        <v>1059.3</v>
      </c>
      <c r="B206" s="43">
        <f t="shared" si="31"/>
        <v>1070</v>
      </c>
      <c r="C206" s="45">
        <f t="shared" si="32"/>
        <v>885.4591034820271</v>
      </c>
      <c r="D206" s="45">
        <f t="shared" si="33"/>
        <v>894.4357394851855</v>
      </c>
      <c r="E206" s="45">
        <f t="shared" si="34"/>
        <v>851.4164152117023</v>
      </c>
      <c r="F206" s="45">
        <f t="shared" si="35"/>
        <v>860.0479254639656</v>
      </c>
      <c r="G206" s="45">
        <f t="shared" si="36"/>
        <v>834.2179855773818</v>
      </c>
      <c r="H206" s="45">
        <f t="shared" si="37"/>
        <v>842.5353775394553</v>
      </c>
      <c r="I206" s="45">
        <f t="shared" si="38"/>
        <v>961.858927754223</v>
      </c>
      <c r="J206" s="45">
        <f t="shared" si="39"/>
        <v>971.6101301657507</v>
      </c>
    </row>
    <row r="207" spans="1:10" ht="12.75">
      <c r="A207" s="43">
        <f>B207*0.99</f>
        <v>1089</v>
      </c>
      <c r="B207" s="43">
        <f t="shared" si="31"/>
        <v>1100</v>
      </c>
      <c r="C207" s="45">
        <f t="shared" si="32"/>
        <v>910.3777177257862</v>
      </c>
      <c r="D207" s="45">
        <f t="shared" si="33"/>
        <v>919.6085396944941</v>
      </c>
      <c r="E207" s="45">
        <f t="shared" si="34"/>
        <v>875.3769802036547</v>
      </c>
      <c r="F207" s="45">
        <f t="shared" si="35"/>
        <v>884.2529031931446</v>
      </c>
      <c r="G207" s="45">
        <f t="shared" si="36"/>
        <v>857.302031420608</v>
      </c>
      <c r="H207" s="45">
        <f t="shared" si="37"/>
        <v>865.8496769367107</v>
      </c>
      <c r="I207" s="45">
        <f t="shared" si="38"/>
        <v>988.927695339948</v>
      </c>
      <c r="J207" s="45">
        <f t="shared" si="39"/>
        <v>998.9550195375477</v>
      </c>
    </row>
    <row r="208" spans="1:10" ht="12.75">
      <c r="A208" s="43">
        <f>B208*0.99</f>
        <v>1118.7</v>
      </c>
      <c r="B208" s="43">
        <f t="shared" si="31"/>
        <v>1130</v>
      </c>
      <c r="C208" s="45">
        <f t="shared" si="32"/>
        <v>935.3030383047192</v>
      </c>
      <c r="D208" s="45">
        <f t="shared" si="33"/>
        <v>944.7881561800508</v>
      </c>
      <c r="E208" s="45">
        <f t="shared" si="34"/>
        <v>899.3439923221027</v>
      </c>
      <c r="F208" s="45">
        <f t="shared" si="35"/>
        <v>908.4644337405259</v>
      </c>
      <c r="G208" s="45">
        <f t="shared" si="36"/>
        <v>880.3782386160556</v>
      </c>
      <c r="H208" s="45">
        <f t="shared" si="37"/>
        <v>889.1560622451061</v>
      </c>
      <c r="I208" s="45">
        <f t="shared" si="38"/>
        <v>1016.0037556752713</v>
      </c>
      <c r="J208" s="45">
        <f t="shared" si="39"/>
        <v>1026.3073212134693</v>
      </c>
    </row>
  </sheetData>
  <sheetProtection password="C75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 Microelectronic-Marin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EM6151/52 Watchdog Timings Calculator</dc:title>
  <dc:subject/>
  <dc:creator>CTT/LEU</dc:creator>
  <cp:keywords/>
  <dc:description/>
  <cp:lastModifiedBy>kun</cp:lastModifiedBy>
  <cp:lastPrinted>2005-09-16T13:00:45Z</cp:lastPrinted>
  <dcterms:created xsi:type="dcterms:W3CDTF">2005-04-07T06:37:49Z</dcterms:created>
  <dcterms:modified xsi:type="dcterms:W3CDTF">2005-09-26T15:22:06Z</dcterms:modified>
  <cp:category/>
  <cp:version/>
  <cp:contentType/>
  <cp:contentStatus/>
</cp:coreProperties>
</file>